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Lavori\1823 PRIC CEMBRA\TIPOLOGICI\tipologico 1\"/>
    </mc:Choice>
  </mc:AlternateContent>
  <xr:revisionPtr revIDLastSave="0" documentId="13_ncr:1_{49572BD1-47BC-4758-A831-F1B6A7B5CB48}" xr6:coauthVersionLast="40" xr6:coauthVersionMax="40" xr10:uidLastSave="{00000000-0000-0000-0000-000000000000}"/>
  <bookViews>
    <workbookView xWindow="-110" yWindow="-110" windowWidth="38620" windowHeight="21220" activeTab="3" xr2:uid="{00000000-000D-0000-FFFF-FFFF00000000}"/>
  </bookViews>
  <sheets>
    <sheet name="Profilo Funzionamento" sheetId="30" r:id="rId1"/>
    <sheet name="Modello A - attuale" sheetId="61" r:id="rId2"/>
    <sheet name="Modello B" sheetId="59" r:id="rId3"/>
    <sheet name="Modello A - progetto" sheetId="6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62" l="1"/>
  <c r="I44" i="62"/>
  <c r="J39" i="62"/>
  <c r="H39" i="62"/>
  <c r="G39" i="62"/>
  <c r="J38" i="62"/>
  <c r="H38" i="62"/>
  <c r="E38" i="62"/>
  <c r="M37" i="62"/>
  <c r="L37" i="62"/>
  <c r="L36" i="62"/>
  <c r="M36" i="62" s="1"/>
  <c r="M35" i="62"/>
  <c r="L35" i="62"/>
  <c r="L34" i="62"/>
  <c r="M34" i="62" s="1"/>
  <c r="L33" i="62"/>
  <c r="M33" i="62" s="1"/>
  <c r="D29" i="62"/>
  <c r="C29" i="62"/>
  <c r="D28" i="62"/>
  <c r="C28" i="62"/>
  <c r="D27" i="62"/>
  <c r="C27" i="62"/>
  <c r="X25" i="62"/>
  <c r="N29" i="62" s="1"/>
  <c r="W25" i="62"/>
  <c r="M29" i="62" s="1"/>
  <c r="V25" i="62"/>
  <c r="L29" i="62" s="1"/>
  <c r="U25" i="62"/>
  <c r="K29" i="62" s="1"/>
  <c r="T25" i="62"/>
  <c r="J29" i="62" s="1"/>
  <c r="S25" i="62"/>
  <c r="I29" i="62" s="1"/>
  <c r="R25" i="62"/>
  <c r="H29" i="62" s="1"/>
  <c r="Q25" i="62"/>
  <c r="G29" i="62" s="1"/>
  <c r="P25" i="62"/>
  <c r="F29" i="62" s="1"/>
  <c r="E25" i="62"/>
  <c r="E29" i="62" s="1"/>
  <c r="D25" i="62"/>
  <c r="C25" i="62"/>
  <c r="X24" i="62"/>
  <c r="N28" i="62" s="1"/>
  <c r="W24" i="62"/>
  <c r="M28" i="62" s="1"/>
  <c r="V24" i="62"/>
  <c r="L28" i="62" s="1"/>
  <c r="U24" i="62"/>
  <c r="K28" i="62" s="1"/>
  <c r="T24" i="62"/>
  <c r="J28" i="62" s="1"/>
  <c r="S24" i="62"/>
  <c r="I28" i="62" s="1"/>
  <c r="R24" i="62"/>
  <c r="H28" i="62" s="1"/>
  <c r="Q24" i="62"/>
  <c r="G28" i="62" s="1"/>
  <c r="P24" i="62"/>
  <c r="F28" i="62" s="1"/>
  <c r="E24" i="62"/>
  <c r="E28" i="62" s="1"/>
  <c r="D24" i="62"/>
  <c r="C24" i="62"/>
  <c r="X23" i="62"/>
  <c r="N27" i="62" s="1"/>
  <c r="W23" i="62"/>
  <c r="M27" i="62" s="1"/>
  <c r="V23" i="62"/>
  <c r="L27" i="62" s="1"/>
  <c r="U23" i="62"/>
  <c r="K27" i="62" s="1"/>
  <c r="T23" i="62"/>
  <c r="J27" i="62" s="1"/>
  <c r="S23" i="62"/>
  <c r="I27" i="62" s="1"/>
  <c r="R23" i="62"/>
  <c r="H27" i="62" s="1"/>
  <c r="Q23" i="62"/>
  <c r="G27" i="62" s="1"/>
  <c r="P23" i="62"/>
  <c r="F27" i="62" s="1"/>
  <c r="D23" i="62"/>
  <c r="C23" i="62"/>
  <c r="E17" i="62"/>
  <c r="D17" i="62"/>
  <c r="C17" i="62"/>
  <c r="E16" i="62"/>
  <c r="D16" i="62"/>
  <c r="C16" i="62"/>
  <c r="E15" i="62"/>
  <c r="D15" i="62"/>
  <c r="C15" i="62"/>
  <c r="E11" i="62"/>
  <c r="E23" i="62" s="1"/>
  <c r="E27" i="62" s="1"/>
  <c r="E6" i="62"/>
  <c r="E40" i="61"/>
  <c r="K38" i="61"/>
  <c r="J38" i="61"/>
  <c r="H38" i="61"/>
  <c r="E11" i="61"/>
  <c r="M38" i="62" l="1"/>
  <c r="K38" i="62"/>
  <c r="E40" i="62"/>
  <c r="AD8" i="30" l="1"/>
  <c r="AD14" i="30" s="1"/>
  <c r="B12" i="30"/>
  <c r="B11" i="30"/>
  <c r="B9" i="30"/>
  <c r="B8" i="30"/>
  <c r="J44" i="61"/>
  <c r="I44" i="61"/>
  <c r="J39" i="61"/>
  <c r="H39" i="61" s="1"/>
  <c r="E38" i="61"/>
  <c r="L37" i="61"/>
  <c r="M37" i="61" s="1"/>
  <c r="L36" i="61"/>
  <c r="M36" i="61" s="1"/>
  <c r="L35" i="61"/>
  <c r="M35" i="61" s="1"/>
  <c r="L34" i="61"/>
  <c r="M34" i="61" s="1"/>
  <c r="L33" i="61"/>
  <c r="M33" i="61" s="1"/>
  <c r="D29" i="61"/>
  <c r="C29" i="61"/>
  <c r="D28" i="61"/>
  <c r="C28" i="61"/>
  <c r="D27" i="61"/>
  <c r="C27" i="61"/>
  <c r="X25" i="61"/>
  <c r="N29" i="61" s="1"/>
  <c r="W25" i="61"/>
  <c r="M29" i="61"/>
  <c r="V25" i="61"/>
  <c r="L29" i="61" s="1"/>
  <c r="U25" i="61"/>
  <c r="K29" i="61"/>
  <c r="T25" i="61"/>
  <c r="J29" i="61" s="1"/>
  <c r="S25" i="61"/>
  <c r="I29" i="61"/>
  <c r="R25" i="61"/>
  <c r="H29" i="61" s="1"/>
  <c r="Q25" i="61"/>
  <c r="G29" i="61"/>
  <c r="P25" i="61"/>
  <c r="F29" i="61" s="1"/>
  <c r="E25" i="61"/>
  <c r="E29" i="61"/>
  <c r="D25" i="61"/>
  <c r="C25" i="61"/>
  <c r="X24" i="61"/>
  <c r="N28" i="61"/>
  <c r="W24" i="61"/>
  <c r="M28" i="61" s="1"/>
  <c r="V24" i="61"/>
  <c r="L28" i="61"/>
  <c r="U24" i="61"/>
  <c r="K28" i="61" s="1"/>
  <c r="T24" i="61"/>
  <c r="J28" i="61"/>
  <c r="S24" i="61"/>
  <c r="I28" i="61" s="1"/>
  <c r="R24" i="61"/>
  <c r="H28" i="61"/>
  <c r="Q24" i="61"/>
  <c r="G28" i="61" s="1"/>
  <c r="P24" i="61"/>
  <c r="F28" i="61"/>
  <c r="E24" i="61"/>
  <c r="E28" i="61" s="1"/>
  <c r="D24" i="61"/>
  <c r="C24" i="61"/>
  <c r="X23" i="61"/>
  <c r="N27" i="61" s="1"/>
  <c r="W23" i="61"/>
  <c r="M27" i="61" s="1"/>
  <c r="V23" i="61"/>
  <c r="L27" i="61" s="1"/>
  <c r="U23" i="61"/>
  <c r="K27" i="61" s="1"/>
  <c r="T23" i="61"/>
  <c r="J27" i="61" s="1"/>
  <c r="S23" i="61"/>
  <c r="I27" i="61"/>
  <c r="R23" i="61"/>
  <c r="H27" i="61" s="1"/>
  <c r="Q23" i="61"/>
  <c r="G27" i="61" s="1"/>
  <c r="P23" i="61"/>
  <c r="F27" i="61" s="1"/>
  <c r="E23" i="61"/>
  <c r="E27" i="61" s="1"/>
  <c r="D23" i="61"/>
  <c r="C23" i="61"/>
  <c r="E17" i="61"/>
  <c r="D17" i="61"/>
  <c r="C17" i="61"/>
  <c r="E16" i="61"/>
  <c r="D16" i="61"/>
  <c r="C16" i="61"/>
  <c r="E15" i="61"/>
  <c r="D15" i="61"/>
  <c r="C15" i="61"/>
  <c r="E6" i="61"/>
  <c r="J44" i="59"/>
  <c r="I44" i="59"/>
  <c r="J38" i="59"/>
  <c r="H38" i="59"/>
  <c r="J39" i="59" s="1"/>
  <c r="H39" i="59" s="1"/>
  <c r="E43" i="59" s="1"/>
  <c r="E38" i="59"/>
  <c r="L37" i="59"/>
  <c r="M37" i="59" s="1"/>
  <c r="L36" i="59"/>
  <c r="M36" i="59"/>
  <c r="L35" i="59"/>
  <c r="M35" i="59" s="1"/>
  <c r="L34" i="59"/>
  <c r="M34" i="59"/>
  <c r="L33" i="59"/>
  <c r="M33" i="59" s="1"/>
  <c r="K38" i="59"/>
  <c r="D29" i="59"/>
  <c r="C29" i="59"/>
  <c r="D28" i="59"/>
  <c r="C28" i="59"/>
  <c r="D27" i="59"/>
  <c r="C27" i="59"/>
  <c r="X25" i="59"/>
  <c r="N29" i="59"/>
  <c r="W25" i="59"/>
  <c r="M29" i="59" s="1"/>
  <c r="V25" i="59"/>
  <c r="L29" i="59"/>
  <c r="U25" i="59"/>
  <c r="K29" i="59" s="1"/>
  <c r="T25" i="59"/>
  <c r="J29" i="59"/>
  <c r="S25" i="59"/>
  <c r="I29" i="59" s="1"/>
  <c r="R25" i="59"/>
  <c r="H29" i="59"/>
  <c r="Q25" i="59"/>
  <c r="G29" i="59" s="1"/>
  <c r="P25" i="59"/>
  <c r="F29" i="59"/>
  <c r="E25" i="59"/>
  <c r="E29" i="59" s="1"/>
  <c r="D25" i="59"/>
  <c r="C25" i="59"/>
  <c r="X24" i="59"/>
  <c r="N28" i="59" s="1"/>
  <c r="W24" i="59"/>
  <c r="M28" i="59"/>
  <c r="V24" i="59"/>
  <c r="L28" i="59" s="1"/>
  <c r="U24" i="59"/>
  <c r="K28" i="59"/>
  <c r="T24" i="59"/>
  <c r="J28" i="59" s="1"/>
  <c r="S24" i="59"/>
  <c r="I28" i="59"/>
  <c r="R24" i="59"/>
  <c r="H28" i="59" s="1"/>
  <c r="Q24" i="59"/>
  <c r="G28" i="59"/>
  <c r="P24" i="59"/>
  <c r="F28" i="59" s="1"/>
  <c r="D24" i="59"/>
  <c r="C24" i="59"/>
  <c r="X23" i="59"/>
  <c r="N27" i="59" s="1"/>
  <c r="W23" i="59"/>
  <c r="M27" i="59"/>
  <c r="V23" i="59"/>
  <c r="L27" i="59" s="1"/>
  <c r="U23" i="59"/>
  <c r="K27" i="59"/>
  <c r="T23" i="59"/>
  <c r="J27" i="59" s="1"/>
  <c r="S23" i="59"/>
  <c r="I27" i="59"/>
  <c r="R23" i="59"/>
  <c r="H27" i="59" s="1"/>
  <c r="P23" i="59"/>
  <c r="F27" i="59"/>
  <c r="D23" i="59"/>
  <c r="C23" i="59"/>
  <c r="E17" i="59"/>
  <c r="D17" i="59"/>
  <c r="C17" i="59"/>
  <c r="D16" i="59"/>
  <c r="C16" i="59"/>
  <c r="D15" i="59"/>
  <c r="C15" i="59"/>
  <c r="E24" i="59"/>
  <c r="E28" i="59" s="1"/>
  <c r="E15" i="59"/>
  <c r="E6" i="59"/>
  <c r="E16" i="59"/>
  <c r="E23" i="59"/>
  <c r="E27" i="59"/>
  <c r="Q23" i="59"/>
  <c r="G27" i="59" s="1"/>
  <c r="AF20" i="30"/>
  <c r="AE20" i="30"/>
  <c r="AD20" i="30"/>
  <c r="AF13" i="30"/>
  <c r="AE13" i="30"/>
  <c r="AD13" i="30"/>
  <c r="AF11" i="30"/>
  <c r="AF17" i="30" s="1"/>
  <c r="AE11" i="30"/>
  <c r="AE17" i="30" s="1"/>
  <c r="AD11" i="30"/>
  <c r="AD17" i="30" s="1"/>
  <c r="AD24" i="30" s="1"/>
  <c r="AF10" i="30"/>
  <c r="AF16" i="30" s="1"/>
  <c r="AF23" i="30" s="1"/>
  <c r="AE10" i="30"/>
  <c r="AD10" i="30"/>
  <c r="B10" i="30"/>
  <c r="AF9" i="30"/>
  <c r="AF15" i="30" s="1"/>
  <c r="AF22" i="30" s="1"/>
  <c r="AE9" i="30"/>
  <c r="AE15" i="30" s="1"/>
  <c r="AE22" i="30" s="1"/>
  <c r="AD9" i="30"/>
  <c r="AD15" i="30" s="1"/>
  <c r="AD22" i="30" s="1"/>
  <c r="AF8" i="30"/>
  <c r="AF14" i="30" s="1"/>
  <c r="AF21" i="30" s="1"/>
  <c r="AE8" i="30"/>
  <c r="AE14" i="30" s="1"/>
  <c r="F39" i="61"/>
  <c r="E45" i="61" s="1"/>
  <c r="D45" i="61" s="1"/>
  <c r="F39" i="59"/>
  <c r="AD16" i="30" l="1"/>
  <c r="AD23" i="30" s="1"/>
  <c r="G39" i="61"/>
  <c r="AE21" i="30"/>
  <c r="M38" i="59"/>
  <c r="E45" i="59" s="1"/>
  <c r="D45" i="59" s="1"/>
  <c r="AD21" i="30"/>
  <c r="AD25" i="30" s="1"/>
  <c r="AE24" i="30"/>
  <c r="AE16" i="30"/>
  <c r="AE23" i="30" s="1"/>
  <c r="AF24" i="30"/>
  <c r="E40" i="59"/>
  <c r="D44" i="59" s="1"/>
  <c r="M38" i="61"/>
  <c r="K39" i="61" s="1"/>
  <c r="E44" i="59"/>
  <c r="AF25" i="30"/>
  <c r="AF18" i="30"/>
  <c r="G39" i="59"/>
  <c r="AD18" i="30" l="1"/>
  <c r="AE25" i="30"/>
  <c r="AE18" i="30"/>
  <c r="AG26" i="30"/>
  <c r="K39" i="59"/>
  <c r="AG25" i="30" l="1"/>
  <c r="AG18" i="30"/>
  <c r="AD30" i="30" s="1"/>
  <c r="F39" i="62" s="1"/>
  <c r="E45" i="62" s="1"/>
  <c r="D45" i="62" s="1"/>
  <c r="K39" i="62" s="1"/>
</calcChain>
</file>

<file path=xl/sharedStrings.xml><?xml version="1.0" encoding="utf-8"?>
<sst xmlns="http://schemas.openxmlformats.org/spreadsheetml/2006/main" count="309" uniqueCount="90">
  <si>
    <t>Descrizione Intervento:</t>
  </si>
  <si>
    <t>Inquinamento Ambientale (basso, medio, alto):</t>
  </si>
  <si>
    <t>Intervallo di manutenzione prevista (anni):</t>
  </si>
  <si>
    <t>Superficie efficace (mq):</t>
  </si>
  <si>
    <t>Classificazione compito visivo secondo norme vigenti; indicare norma seguita:</t>
  </si>
  <si>
    <t>Valori Numerici</t>
  </si>
  <si>
    <t>Indici qualitativi</t>
  </si>
  <si>
    <t>Parametri di riferimento per elementi (strada, ciclabile, marciapiede)</t>
  </si>
  <si>
    <t>Descrizione</t>
  </si>
  <si>
    <t>Categoria</t>
  </si>
  <si>
    <t>Lm</t>
  </si>
  <si>
    <t>Em</t>
  </si>
  <si>
    <t>Emin</t>
  </si>
  <si>
    <t>Esc,min</t>
  </si>
  <si>
    <t>Ev,min</t>
  </si>
  <si>
    <t>U0</t>
  </si>
  <si>
    <t>Ul</t>
  </si>
  <si>
    <t>TI</t>
  </si>
  <si>
    <t>SR</t>
  </si>
  <si>
    <t>Parametri di progetto</t>
  </si>
  <si>
    <t>Eventuale spigazione per parametri di progetto diversi da quelli minimi di riferimento</t>
  </si>
  <si>
    <t>Parametri di verifica maggiori e max +15% dei valori di progetto</t>
  </si>
  <si>
    <t>VERIFICA Illuminotecnica</t>
  </si>
  <si>
    <t>Em x S</t>
  </si>
  <si>
    <t>Fattore di manutenzione; indicare la norma seguita:</t>
  </si>
  <si>
    <t>Parametri di riferimento in base all'utilizzo di vari sistemi di illuminazione</t>
  </si>
  <si>
    <t>Lampada</t>
  </si>
  <si>
    <t>Flusso</t>
  </si>
  <si>
    <t>IP</t>
  </si>
  <si>
    <t>FM</t>
  </si>
  <si>
    <t>Totali</t>
  </si>
  <si>
    <t>VERIFICA
L.P. 16/2007</t>
  </si>
  <si>
    <t>Emh (piano efficace)</t>
  </si>
  <si>
    <t>Ehc</t>
  </si>
  <si>
    <t>EvN</t>
  </si>
  <si>
    <t>EvE</t>
  </si>
  <si>
    <t>EvS</t>
  </si>
  <si>
    <t>EvW</t>
  </si>
  <si>
    <t>Emdis</t>
  </si>
  <si>
    <t>η(100lx,r)</t>
  </si>
  <si>
    <t>Nr.</t>
  </si>
  <si>
    <t>Watt</t>
  </si>
  <si>
    <t>Zona Protetta</t>
  </si>
  <si>
    <t>NO</t>
  </si>
  <si>
    <t>Kill(limite)</t>
  </si>
  <si>
    <t>Kill</t>
  </si>
  <si>
    <t>h/anno</t>
  </si>
  <si>
    <t>kW</t>
  </si>
  <si>
    <t>kWh/anno</t>
  </si>
  <si>
    <t>η(limite)</t>
  </si>
  <si>
    <t>Norme</t>
  </si>
  <si>
    <t>Impianto</t>
  </si>
  <si>
    <t>Valori di Progetto</t>
  </si>
  <si>
    <t>Valori di Verifica</t>
  </si>
  <si>
    <t>Data</t>
  </si>
  <si>
    <t>Giorni</t>
  </si>
  <si>
    <t>Stagione</t>
  </si>
  <si>
    <t>Autunno</t>
  </si>
  <si>
    <t>Inverno</t>
  </si>
  <si>
    <t>Primavera</t>
  </si>
  <si>
    <t>Estate</t>
  </si>
  <si>
    <t>Regolatore</t>
  </si>
  <si>
    <t>Indici Verifica</t>
  </si>
  <si>
    <t>Livello 1</t>
  </si>
  <si>
    <t>Livello 2</t>
  </si>
  <si>
    <t>Livello 3</t>
  </si>
  <si>
    <t>Regime Ridotto</t>
  </si>
  <si>
    <t>Ore Totali</t>
  </si>
  <si>
    <t>REGOLATORE FLUSSO</t>
  </si>
  <si>
    <t>Utilizzo Medio</t>
  </si>
  <si>
    <t>Ore Parametriche</t>
  </si>
  <si>
    <t>Superficie</t>
  </si>
  <si>
    <t>MODELLO A</t>
  </si>
  <si>
    <t>MODELLO B</t>
  </si>
  <si>
    <t>Tipologico 1 stato di fatto</t>
  </si>
  <si>
    <t>medio</t>
  </si>
  <si>
    <t>Carreggiata</t>
  </si>
  <si>
    <t>A01</t>
  </si>
  <si>
    <t>A03</t>
  </si>
  <si>
    <t>M5</t>
  </si>
  <si>
    <t>UNI EN 11248</t>
  </si>
  <si>
    <r>
      <t>R</t>
    </r>
    <r>
      <rPr>
        <b/>
        <vertAlign val="subscript"/>
        <sz val="8"/>
        <color rgb="FF000000"/>
        <rFont val="Times New Roman"/>
        <family val="1"/>
      </rPr>
      <t>EI</t>
    </r>
  </si>
  <si>
    <r>
      <t>f</t>
    </r>
    <r>
      <rPr>
        <b/>
        <vertAlign val="subscript"/>
        <sz val="9"/>
        <color rgb="FF000000"/>
        <rFont val="Times New Roman"/>
        <family val="1"/>
      </rPr>
      <t>TI</t>
    </r>
  </si>
  <si>
    <t>JDM</t>
  </si>
  <si>
    <t>Tipologico 1 stato di progetto</t>
  </si>
  <si>
    <t>led</t>
  </si>
  <si>
    <t>A51</t>
  </si>
  <si>
    <t>A52</t>
  </si>
  <si>
    <t>Via dell'acquedotto</t>
  </si>
  <si>
    <t>sì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</si>
</sst>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-* #,##0.000_-;\-* #,##0.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2"/>
      <color indexed="8"/>
      <name val="Calibri"/>
      <family val="2"/>
    </font>
    <font>
      <b/>
      <sz val="20"/>
      <color indexed="8"/>
      <name val="Verdana"/>
      <family val="2"/>
    </font>
    <font>
      <b/>
      <sz val="2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vertAlign val="subscript"/>
      <sz val="8"/>
      <color rgb="FF000000"/>
      <name val="Times New Roman"/>
      <family val="1"/>
    </font>
    <font>
      <b/>
      <vertAlign val="subscript"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horizontal="right"/>
    </xf>
    <xf numFmtId="9" fontId="0" fillId="0" borderId="0" xfId="0" applyNumberFormat="1" applyBorder="1"/>
    <xf numFmtId="0" fontId="0" fillId="0" borderId="1" xfId="0" applyBorder="1"/>
    <xf numFmtId="0" fontId="0" fillId="0" borderId="0" xfId="0" applyBorder="1"/>
    <xf numFmtId="1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20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16" fontId="0" fillId="0" borderId="2" xfId="0" applyNumberFormat="1" applyBorder="1"/>
    <xf numFmtId="9" fontId="4" fillId="0" borderId="0" xfId="0" applyNumberFormat="1" applyFont="1" applyBorder="1" applyAlignment="1">
      <alignment horizontal="right"/>
    </xf>
    <xf numFmtId="1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9" fontId="0" fillId="3" borderId="1" xfId="0" applyNumberFormat="1" applyFill="1" applyBorder="1" applyProtection="1">
      <protection locked="0"/>
    </xf>
    <xf numFmtId="0" fontId="0" fillId="3" borderId="1" xfId="5" applyNumberFormat="1" applyFont="1" applyFill="1" applyBorder="1" applyProtection="1">
      <protection locked="0"/>
    </xf>
    <xf numFmtId="0" fontId="0" fillId="0" borderId="7" xfId="0" applyBorder="1"/>
    <xf numFmtId="1" fontId="0" fillId="0" borderId="7" xfId="0" applyNumberFormat="1" applyBorder="1"/>
    <xf numFmtId="164" fontId="6" fillId="4" borderId="8" xfId="2" applyFont="1" applyFill="1" applyBorder="1"/>
    <xf numFmtId="164" fontId="6" fillId="4" borderId="8" xfId="2" applyFont="1" applyFill="1" applyBorder="1" applyAlignment="1">
      <alignment horizontal="center"/>
    </xf>
    <xf numFmtId="1" fontId="0" fillId="0" borderId="3" xfId="0" applyNumberFormat="1" applyBorder="1"/>
    <xf numFmtId="164" fontId="0" fillId="0" borderId="3" xfId="0" applyNumberForma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164" fontId="10" fillId="0" borderId="1" xfId="2" applyFont="1" applyBorder="1" applyAlignment="1">
      <alignment horizontal="center"/>
    </xf>
    <xf numFmtId="164" fontId="10" fillId="0" borderId="8" xfId="2" applyFont="1" applyBorder="1" applyAlignment="1">
      <alignment horizontal="center"/>
    </xf>
    <xf numFmtId="0" fontId="9" fillId="3" borderId="1" xfId="1" applyFont="1" applyFill="1" applyBorder="1" applyAlignment="1" applyProtection="1">
      <alignment horizontal="left"/>
      <protection locked="0"/>
    </xf>
    <xf numFmtId="0" fontId="9" fillId="3" borderId="1" xfId="1" applyFont="1" applyFill="1" applyBorder="1" applyProtection="1">
      <protection locked="0"/>
    </xf>
    <xf numFmtId="167" fontId="9" fillId="3" borderId="1" xfId="2" applyNumberFormat="1" applyFont="1" applyFill="1" applyBorder="1" applyProtection="1">
      <protection locked="0"/>
    </xf>
    <xf numFmtId="164" fontId="9" fillId="3" borderId="1" xfId="1" applyNumberFormat="1" applyFont="1" applyFill="1" applyBorder="1" applyProtection="1">
      <protection locked="0"/>
    </xf>
    <xf numFmtId="167" fontId="9" fillId="3" borderId="1" xfId="1" applyNumberFormat="1" applyFont="1" applyFill="1" applyBorder="1" applyProtection="1">
      <protection locked="0"/>
    </xf>
    <xf numFmtId="9" fontId="9" fillId="3" borderId="1" xfId="5" applyNumberFormat="1" applyFont="1" applyFill="1" applyBorder="1" applyProtection="1">
      <protection locked="0"/>
    </xf>
    <xf numFmtId="167" fontId="9" fillId="3" borderId="8" xfId="1" applyNumberFormat="1" applyFont="1" applyFill="1" applyBorder="1" applyProtection="1">
      <protection locked="0"/>
    </xf>
    <xf numFmtId="0" fontId="9" fillId="0" borderId="1" xfId="0" applyFont="1" applyBorder="1" applyAlignment="1">
      <alignment horizontal="left"/>
    </xf>
    <xf numFmtId="167" fontId="9" fillId="0" borderId="1" xfId="2" applyNumberFormat="1" applyFont="1" applyBorder="1" applyAlignment="1">
      <alignment horizontal="right"/>
    </xf>
    <xf numFmtId="164" fontId="9" fillId="3" borderId="1" xfId="2" applyNumberFormat="1" applyFont="1" applyFill="1" applyBorder="1" applyProtection="1">
      <protection locked="0"/>
    </xf>
    <xf numFmtId="165" fontId="9" fillId="3" borderId="1" xfId="5" applyNumberFormat="1" applyFont="1" applyFill="1" applyBorder="1" applyProtection="1">
      <protection locked="0"/>
    </xf>
    <xf numFmtId="164" fontId="9" fillId="3" borderId="8" xfId="1" applyNumberFormat="1" applyFont="1" applyFill="1" applyBorder="1" applyProtection="1">
      <protection locked="0"/>
    </xf>
    <xf numFmtId="164" fontId="9" fillId="0" borderId="1" xfId="0" applyNumberFormat="1" applyFont="1" applyBorder="1"/>
    <xf numFmtId="167" fontId="9" fillId="0" borderId="1" xfId="0" applyNumberFormat="1" applyFont="1" applyBorder="1"/>
    <xf numFmtId="9" fontId="9" fillId="0" borderId="1" xfId="5" applyFont="1" applyBorder="1"/>
    <xf numFmtId="0" fontId="10" fillId="0" borderId="1" xfId="0" applyFont="1" applyBorder="1" applyAlignment="1">
      <alignment horizontal="left"/>
    </xf>
    <xf numFmtId="166" fontId="9" fillId="0" borderId="1" xfId="2" applyNumberFormat="1" applyFont="1" applyBorder="1" applyAlignment="1">
      <alignment horizontal="right"/>
    </xf>
    <xf numFmtId="164" fontId="9" fillId="0" borderId="1" xfId="2" applyFont="1" applyBorder="1" applyAlignment="1">
      <alignment horizontal="center"/>
    </xf>
    <xf numFmtId="164" fontId="9" fillId="0" borderId="8" xfId="2" applyFont="1" applyBorder="1" applyAlignment="1">
      <alignment horizontal="center"/>
    </xf>
    <xf numFmtId="0" fontId="9" fillId="3" borderId="1" xfId="1" applyNumberFormat="1" applyFont="1" applyFill="1" applyBorder="1" applyProtection="1">
      <protection locked="0"/>
    </xf>
    <xf numFmtId="166" fontId="9" fillId="3" borderId="1" xfId="1" applyNumberFormat="1" applyFont="1" applyFill="1" applyBorder="1" applyProtection="1">
      <protection locked="0"/>
    </xf>
    <xf numFmtId="164" fontId="9" fillId="0" borderId="1" xfId="2" applyFont="1" applyBorder="1" applyAlignment="1" applyProtection="1">
      <alignment horizontal="center"/>
    </xf>
    <xf numFmtId="0" fontId="10" fillId="0" borderId="10" xfId="0" applyFont="1" applyBorder="1" applyAlignment="1">
      <alignment horizontal="right" vertical="top" wrapText="1"/>
    </xf>
    <xf numFmtId="164" fontId="10" fillId="0" borderId="1" xfId="2" applyFont="1" applyBorder="1" applyAlignment="1">
      <alignment horizontal="right"/>
    </xf>
    <xf numFmtId="166" fontId="10" fillId="0" borderId="1" xfId="2" applyNumberFormat="1" applyFont="1" applyBorder="1" applyAlignment="1">
      <alignment horizontal="right"/>
    </xf>
    <xf numFmtId="0" fontId="10" fillId="0" borderId="7" xfId="0" applyFont="1" applyBorder="1" applyAlignment="1">
      <alignment vertical="top" wrapText="1"/>
    </xf>
    <xf numFmtId="49" fontId="12" fillId="3" borderId="1" xfId="1" applyNumberFormat="1" applyFont="1" applyFill="1" applyBorder="1" applyAlignment="1" applyProtection="1">
      <alignment horizontal="center"/>
      <protection locked="0"/>
    </xf>
    <xf numFmtId="2" fontId="10" fillId="0" borderId="1" xfId="5" applyNumberFormat="1" applyFont="1" applyFill="1" applyBorder="1" applyAlignment="1"/>
    <xf numFmtId="0" fontId="12" fillId="0" borderId="1" xfId="0" applyFont="1" applyBorder="1" applyAlignment="1">
      <alignment horizontal="right"/>
    </xf>
    <xf numFmtId="2" fontId="12" fillId="0" borderId="1" xfId="2" applyNumberFormat="1" applyFont="1" applyBorder="1" applyAlignment="1">
      <alignment horizontal="center"/>
    </xf>
    <xf numFmtId="0" fontId="12" fillId="0" borderId="14" xfId="0" applyFont="1" applyBorder="1" applyAlignment="1">
      <alignment horizontal="right"/>
    </xf>
    <xf numFmtId="167" fontId="12" fillId="0" borderId="14" xfId="2" applyNumberFormat="1" applyFont="1" applyFill="1" applyBorder="1" applyAlignment="1"/>
    <xf numFmtId="164" fontId="12" fillId="0" borderId="14" xfId="2" applyFont="1" applyFill="1" applyBorder="1" applyAlignment="1"/>
    <xf numFmtId="2" fontId="12" fillId="0" borderId="1" xfId="5" applyNumberFormat="1" applyFont="1" applyFill="1" applyBorder="1" applyAlignment="1"/>
    <xf numFmtId="168" fontId="11" fillId="3" borderId="1" xfId="1" applyNumberFormat="1" applyFont="1" applyFill="1" applyBorder="1" applyAlignment="1" applyProtection="1">
      <alignment horizontal="center"/>
      <protection locked="0"/>
    </xf>
    <xf numFmtId="167" fontId="12" fillId="0" borderId="1" xfId="2" applyNumberFormat="1" applyFont="1" applyFill="1" applyBorder="1" applyAlignment="1"/>
    <xf numFmtId="165" fontId="12" fillId="0" borderId="1" xfId="5" applyNumberFormat="1" applyFont="1" applyFill="1" applyBorder="1" applyAlignme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10" fontId="5" fillId="4" borderId="1" xfId="5" applyNumberFormat="1" applyFont="1" applyFill="1" applyBorder="1" applyAlignment="1"/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6" fillId="0" borderId="8" xfId="2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9" fillId="0" borderId="7" xfId="2" applyNumberFormat="1" applyFont="1" applyBorder="1" applyAlignment="1" applyProtection="1"/>
    <xf numFmtId="164" fontId="9" fillId="0" borderId="20" xfId="2" applyNumberFormat="1" applyFont="1" applyBorder="1" applyAlignment="1" applyProtection="1"/>
    <xf numFmtId="0" fontId="10" fillId="0" borderId="21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/>
    <xf numFmtId="0" fontId="12" fillId="0" borderId="7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167" fontId="12" fillId="0" borderId="1" xfId="0" applyNumberFormat="1" applyFont="1" applyFill="1" applyBorder="1" applyAlignment="1"/>
    <xf numFmtId="10" fontId="12" fillId="5" borderId="1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0" fillId="0" borderId="10" xfId="5" applyNumberFormat="1" applyFont="1" applyFill="1" applyBorder="1" applyAlignment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7" fontId="12" fillId="5" borderId="14" xfId="0" applyNumberFormat="1" applyFont="1" applyFill="1" applyBorder="1" applyAlignment="1"/>
    <xf numFmtId="0" fontId="10" fillId="0" borderId="1" xfId="0" applyFont="1" applyBorder="1" applyAlignment="1">
      <alignment horizontal="center"/>
    </xf>
    <xf numFmtId="164" fontId="10" fillId="0" borderId="1" xfId="2" applyFont="1" applyBorder="1" applyAlignment="1">
      <alignment horizontal="right"/>
    </xf>
    <xf numFmtId="164" fontId="10" fillId="0" borderId="7" xfId="2" applyFont="1" applyBorder="1" applyAlignment="1"/>
    <xf numFmtId="164" fontId="10" fillId="0" borderId="25" xfId="2" applyFont="1" applyBorder="1" applyAlignment="1"/>
    <xf numFmtId="164" fontId="10" fillId="0" borderId="20" xfId="2" applyFont="1" applyBorder="1" applyAlignment="1"/>
    <xf numFmtId="164" fontId="10" fillId="0" borderId="12" xfId="2" applyFont="1" applyBorder="1" applyAlignment="1">
      <alignment horizontal="center"/>
    </xf>
    <xf numFmtId="164" fontId="10" fillId="0" borderId="13" xfId="2" applyFont="1" applyBorder="1" applyAlignment="1">
      <alignment horizontal="center"/>
    </xf>
    <xf numFmtId="164" fontId="10" fillId="0" borderId="9" xfId="2" applyFont="1" applyBorder="1" applyAlignment="1">
      <alignment horizontal="center"/>
    </xf>
    <xf numFmtId="164" fontId="10" fillId="0" borderId="15" xfId="2" applyFont="1" applyBorder="1" applyAlignment="1">
      <alignment horizontal="center"/>
    </xf>
    <xf numFmtId="164" fontId="10" fillId="0" borderId="16" xfId="2" applyFont="1" applyBorder="1" applyAlignment="1">
      <alignment horizontal="center"/>
    </xf>
    <xf numFmtId="164" fontId="10" fillId="0" borderId="11" xfId="2" applyFont="1" applyBorder="1" applyAlignment="1">
      <alignment horizontal="center"/>
    </xf>
    <xf numFmtId="0" fontId="9" fillId="3" borderId="1" xfId="1" applyFont="1" applyFill="1" applyBorder="1" applyAlignment="1" applyProtection="1">
      <alignment horizontal="left"/>
      <protection locked="0"/>
    </xf>
    <xf numFmtId="0" fontId="10" fillId="0" borderId="30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3" borderId="1" xfId="1" applyFont="1" applyFill="1" applyBorder="1" applyAlignment="1" applyProtection="1">
      <alignment horizontal="center"/>
      <protection locked="0"/>
    </xf>
    <xf numFmtId="0" fontId="9" fillId="3" borderId="8" xfId="1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164" fontId="10" fillId="0" borderId="7" xfId="2" applyFont="1" applyBorder="1" applyAlignment="1">
      <alignment horizontal="center"/>
    </xf>
    <xf numFmtId="164" fontId="10" fillId="0" borderId="20" xfId="2" applyFont="1" applyBorder="1" applyAlignment="1">
      <alignment horizontal="center"/>
    </xf>
    <xf numFmtId="0" fontId="10" fillId="0" borderId="29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left" vertical="top" wrapText="1"/>
    </xf>
    <xf numFmtId="0" fontId="9" fillId="3" borderId="1" xfId="1" applyFont="1" applyFill="1" applyBorder="1" applyAlignment="1" applyProtection="1">
      <alignment horizontal="left" vertical="top" wrapText="1"/>
      <protection locked="0"/>
    </xf>
    <xf numFmtId="0" fontId="9" fillId="3" borderId="8" xfId="1" applyFont="1" applyFill="1" applyBorder="1" applyAlignment="1" applyProtection="1">
      <alignment horizontal="left" vertical="top" wrapText="1"/>
      <protection locked="0"/>
    </xf>
    <xf numFmtId="166" fontId="10" fillId="6" borderId="1" xfId="2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10" fillId="0" borderId="11" xfId="0" applyFont="1" applyBorder="1" applyAlignment="1">
      <alignment horizontal="right" vertical="top"/>
    </xf>
    <xf numFmtId="0" fontId="10" fillId="0" borderId="31" xfId="0" applyFont="1" applyBorder="1" applyAlignment="1">
      <alignment horizontal="right" vertical="top"/>
    </xf>
    <xf numFmtId="0" fontId="10" fillId="0" borderId="10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11" fillId="3" borderId="31" xfId="1" applyFont="1" applyFill="1" applyBorder="1" applyAlignment="1" applyProtection="1">
      <alignment horizontal="left" vertical="top" wrapText="1"/>
      <protection locked="0"/>
    </xf>
    <xf numFmtId="0" fontId="11" fillId="3" borderId="32" xfId="1" applyFont="1" applyFill="1" applyBorder="1" applyAlignment="1" applyProtection="1">
      <alignment horizontal="left" vertical="top" wrapText="1"/>
      <protection locked="0"/>
    </xf>
    <xf numFmtId="0" fontId="11" fillId="3" borderId="1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 applyProtection="1">
      <alignment horizontal="left" vertical="top" wrapText="1"/>
      <protection locked="0"/>
    </xf>
    <xf numFmtId="164" fontId="9" fillId="3" borderId="1" xfId="1" applyNumberFormat="1" applyFont="1" applyFill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10" fontId="12" fillId="7" borderId="1" xfId="5" applyNumberFormat="1" applyFont="1" applyFill="1" applyBorder="1" applyAlignment="1"/>
    <xf numFmtId="167" fontId="12" fillId="7" borderId="14" xfId="0" applyNumberFormat="1" applyFont="1" applyFill="1" applyBorder="1" applyAlignment="1"/>
    <xf numFmtId="167" fontId="12" fillId="7" borderId="1" xfId="0" applyNumberFormat="1" applyFont="1" applyFill="1" applyBorder="1" applyAlignment="1"/>
    <xf numFmtId="0" fontId="8" fillId="7" borderId="17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9" fillId="8" borderId="1" xfId="1" applyFont="1" applyFill="1" applyBorder="1" applyAlignment="1" applyProtection="1">
      <alignment horizontal="left"/>
      <protection locked="0"/>
    </xf>
    <xf numFmtId="0" fontId="9" fillId="8" borderId="1" xfId="1" applyFont="1" applyFill="1" applyBorder="1" applyProtection="1">
      <protection locked="0"/>
    </xf>
    <xf numFmtId="167" fontId="9" fillId="8" borderId="1" xfId="2" applyNumberFormat="1" applyFont="1" applyFill="1" applyBorder="1" applyProtection="1">
      <protection locked="0"/>
    </xf>
    <xf numFmtId="164" fontId="9" fillId="8" borderId="1" xfId="1" applyNumberFormat="1" applyFont="1" applyFill="1" applyBorder="1" applyProtection="1">
      <protection locked="0"/>
    </xf>
    <xf numFmtId="167" fontId="9" fillId="8" borderId="1" xfId="1" applyNumberFormat="1" applyFont="1" applyFill="1" applyBorder="1" applyProtection="1">
      <protection locked="0"/>
    </xf>
    <xf numFmtId="9" fontId="9" fillId="8" borderId="1" xfId="5" applyNumberFormat="1" applyFont="1" applyFill="1" applyBorder="1" applyProtection="1">
      <protection locked="0"/>
    </xf>
    <xf numFmtId="167" fontId="9" fillId="8" borderId="8" xfId="1" applyNumberFormat="1" applyFont="1" applyFill="1" applyBorder="1" applyProtection="1">
      <protection locked="0"/>
    </xf>
    <xf numFmtId="164" fontId="9" fillId="8" borderId="1" xfId="2" applyNumberFormat="1" applyFont="1" applyFill="1" applyBorder="1" applyProtection="1">
      <protection locked="0"/>
    </xf>
    <xf numFmtId="0" fontId="9" fillId="8" borderId="1" xfId="1" applyFont="1" applyFill="1" applyBorder="1" applyAlignment="1" applyProtection="1">
      <alignment horizontal="left" vertical="top" wrapText="1"/>
      <protection locked="0"/>
    </xf>
    <xf numFmtId="0" fontId="9" fillId="8" borderId="8" xfId="1" applyFont="1" applyFill="1" applyBorder="1" applyAlignment="1" applyProtection="1">
      <alignment horizontal="left" vertical="top" wrapText="1"/>
      <protection locked="0"/>
    </xf>
    <xf numFmtId="165" fontId="9" fillId="8" borderId="1" xfId="5" applyNumberFormat="1" applyFont="1" applyFill="1" applyBorder="1" applyProtection="1">
      <protection locked="0"/>
    </xf>
    <xf numFmtId="164" fontId="9" fillId="8" borderId="8" xfId="1" applyNumberFormat="1" applyFont="1" applyFill="1" applyBorder="1" applyProtection="1">
      <protection locked="0"/>
    </xf>
    <xf numFmtId="0" fontId="11" fillId="8" borderId="31" xfId="1" applyFont="1" applyFill="1" applyBorder="1" applyAlignment="1" applyProtection="1">
      <alignment horizontal="left" vertical="top" wrapText="1"/>
      <protection locked="0"/>
    </xf>
    <xf numFmtId="0" fontId="11" fillId="8" borderId="32" xfId="1" applyFont="1" applyFill="1" applyBorder="1" applyAlignment="1" applyProtection="1">
      <alignment horizontal="left" vertical="top" wrapText="1"/>
      <protection locked="0"/>
    </xf>
    <xf numFmtId="0" fontId="11" fillId="8" borderId="1" xfId="1" applyFont="1" applyFill="1" applyBorder="1" applyAlignment="1" applyProtection="1">
      <alignment horizontal="left" vertical="top" wrapText="1"/>
      <protection locked="0"/>
    </xf>
    <xf numFmtId="0" fontId="11" fillId="8" borderId="8" xfId="1" applyFont="1" applyFill="1" applyBorder="1" applyAlignment="1" applyProtection="1">
      <alignment horizontal="left" vertical="top" wrapText="1"/>
      <protection locked="0"/>
    </xf>
    <xf numFmtId="164" fontId="9" fillId="8" borderId="1" xfId="1" applyNumberFormat="1" applyFont="1" applyFill="1" applyBorder="1" applyAlignment="1" applyProtection="1">
      <alignment horizontal="right"/>
      <protection locked="0"/>
    </xf>
    <xf numFmtId="0" fontId="9" fillId="8" borderId="1" xfId="1" applyFont="1" applyFill="1" applyBorder="1" applyAlignment="1" applyProtection="1">
      <alignment horizontal="center"/>
      <protection locked="0"/>
    </xf>
    <xf numFmtId="0" fontId="9" fillId="8" borderId="8" xfId="1" applyFont="1" applyFill="1" applyBorder="1" applyAlignment="1" applyProtection="1">
      <alignment horizontal="center"/>
      <protection locked="0"/>
    </xf>
    <xf numFmtId="0" fontId="9" fillId="8" borderId="1" xfId="1" applyFont="1" applyFill="1" applyBorder="1" applyAlignment="1" applyProtection="1">
      <alignment horizontal="left"/>
      <protection locked="0"/>
    </xf>
    <xf numFmtId="0" fontId="9" fillId="8" borderId="1" xfId="1" applyNumberFormat="1" applyFont="1" applyFill="1" applyBorder="1" applyProtection="1">
      <protection locked="0"/>
    </xf>
    <xf numFmtId="166" fontId="9" fillId="8" borderId="1" xfId="1" applyNumberFormat="1" applyFont="1" applyFill="1" applyBorder="1" applyProtection="1">
      <protection locked="0"/>
    </xf>
    <xf numFmtId="49" fontId="12" fillId="8" borderId="1" xfId="1" applyNumberFormat="1" applyFont="1" applyFill="1" applyBorder="1" applyAlignment="1" applyProtection="1">
      <alignment horizontal="center"/>
      <protection locked="0"/>
    </xf>
  </cellXfs>
  <cellStyles count="6">
    <cellStyle name="20% - Colore 1_Allegati_00" xfId="1" xr:uid="{00000000-0005-0000-0000-000000000000}"/>
    <cellStyle name="Migliaia" xfId="2" builtinId="3"/>
    <cellStyle name="Migliaia 2" xfId="3" xr:uid="{00000000-0005-0000-0000-000002000000}"/>
    <cellStyle name="Migliaia 3" xfId="4" xr:uid="{00000000-0005-0000-0000-000003000000}"/>
    <cellStyle name="Normale" xfId="0" builtinId="0"/>
    <cellStyle name="Percentuale" xfId="5" builtinId="5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791268789744788E-2"/>
          <c:y val="6.8158813481648123E-2"/>
          <c:w val="0.87098995554294945"/>
          <c:h val="0.81552005999250099"/>
        </c:manualLayout>
      </c:layout>
      <c:area3DChart>
        <c:grouping val="standard"/>
        <c:varyColors val="0"/>
        <c:ser>
          <c:idx val="3"/>
          <c:order val="0"/>
          <c:tx>
            <c:strRef>
              <c:f>'Profilo Funzionamento'!$C$11</c:f>
              <c:strCache>
                <c:ptCount val="1"/>
                <c:pt idx="0">
                  <c:v>Estate</c:v>
                </c:pt>
              </c:strCache>
            </c:strRef>
          </c:tx>
          <c:cat>
            <c:numRef>
              <c:f>'Profilo Funzionamento'!$D$7:$AA$7</c:f>
              <c:numCache>
                <c:formatCode>h:mm</c:formatCode>
                <c:ptCount val="24"/>
                <c:pt idx="0">
                  <c:v>0.33333333333333331</c:v>
                </c:pt>
                <c:pt idx="1">
                  <c:v>0.375</c:v>
                </c:pt>
                <c:pt idx="2">
                  <c:v>0.41666666666666702</c:v>
                </c:pt>
                <c:pt idx="3">
                  <c:v>0.45833333333333298</c:v>
                </c:pt>
                <c:pt idx="4">
                  <c:v>0.5</c:v>
                </c:pt>
                <c:pt idx="5">
                  <c:v>0.54166666666666696</c:v>
                </c:pt>
                <c:pt idx="6">
                  <c:v>0.58333333333333304</c:v>
                </c:pt>
                <c:pt idx="7">
                  <c:v>0.625</c:v>
                </c:pt>
                <c:pt idx="8">
                  <c:v>0.66666666666666696</c:v>
                </c:pt>
                <c:pt idx="9">
                  <c:v>0.70833333333333304</c:v>
                </c:pt>
                <c:pt idx="10">
                  <c:v>0.75</c:v>
                </c:pt>
                <c:pt idx="11">
                  <c:v>0.79166666666666696</c:v>
                </c:pt>
                <c:pt idx="12">
                  <c:v>0.83333333333333404</c:v>
                </c:pt>
                <c:pt idx="13">
                  <c:v>0.875000000000001</c:v>
                </c:pt>
                <c:pt idx="14">
                  <c:v>0.91666666666666796</c:v>
                </c:pt>
                <c:pt idx="15">
                  <c:v>0.95833333333333504</c:v>
                </c:pt>
                <c:pt idx="16">
                  <c:v>1</c:v>
                </c:pt>
                <c:pt idx="17">
                  <c:v>1.0416666666666701</c:v>
                </c:pt>
                <c:pt idx="18">
                  <c:v>1.0833333333333399</c:v>
                </c:pt>
                <c:pt idx="19">
                  <c:v>1.125</c:v>
                </c:pt>
                <c:pt idx="20">
                  <c:v>1.1666666666666701</c:v>
                </c:pt>
                <c:pt idx="21">
                  <c:v>1.2083333333333399</c:v>
                </c:pt>
                <c:pt idx="22">
                  <c:v>1.25</c:v>
                </c:pt>
                <c:pt idx="23">
                  <c:v>1.2916666666666701</c:v>
                </c:pt>
              </c:numCache>
            </c:numRef>
          </c:cat>
          <c:val>
            <c:numRef>
              <c:f>'Profilo Funzionamento'!$D$11:$AA$11</c:f>
              <c:numCache>
                <c:formatCode>General</c:formatCode>
                <c:ptCount val="24"/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8-406B-8F35-73F0D517858A}"/>
            </c:ext>
          </c:extLst>
        </c:ser>
        <c:ser>
          <c:idx val="2"/>
          <c:order val="1"/>
          <c:tx>
            <c:strRef>
              <c:f>'Profilo Funzionamento'!$C$10</c:f>
              <c:strCache>
                <c:ptCount val="1"/>
                <c:pt idx="0">
                  <c:v>Primavera</c:v>
                </c:pt>
              </c:strCache>
            </c:strRef>
          </c:tx>
          <c:cat>
            <c:numRef>
              <c:f>'Profilo Funzionamento'!$D$7:$AA$7</c:f>
              <c:numCache>
                <c:formatCode>h:mm</c:formatCode>
                <c:ptCount val="24"/>
                <c:pt idx="0">
                  <c:v>0.33333333333333331</c:v>
                </c:pt>
                <c:pt idx="1">
                  <c:v>0.375</c:v>
                </c:pt>
                <c:pt idx="2">
                  <c:v>0.41666666666666702</c:v>
                </c:pt>
                <c:pt idx="3">
                  <c:v>0.45833333333333298</c:v>
                </c:pt>
                <c:pt idx="4">
                  <c:v>0.5</c:v>
                </c:pt>
                <c:pt idx="5">
                  <c:v>0.54166666666666696</c:v>
                </c:pt>
                <c:pt idx="6">
                  <c:v>0.58333333333333304</c:v>
                </c:pt>
                <c:pt idx="7">
                  <c:v>0.625</c:v>
                </c:pt>
                <c:pt idx="8">
                  <c:v>0.66666666666666696</c:v>
                </c:pt>
                <c:pt idx="9">
                  <c:v>0.70833333333333304</c:v>
                </c:pt>
                <c:pt idx="10">
                  <c:v>0.75</c:v>
                </c:pt>
                <c:pt idx="11">
                  <c:v>0.79166666666666696</c:v>
                </c:pt>
                <c:pt idx="12">
                  <c:v>0.83333333333333404</c:v>
                </c:pt>
                <c:pt idx="13">
                  <c:v>0.875000000000001</c:v>
                </c:pt>
                <c:pt idx="14">
                  <c:v>0.91666666666666796</c:v>
                </c:pt>
                <c:pt idx="15">
                  <c:v>0.95833333333333504</c:v>
                </c:pt>
                <c:pt idx="16">
                  <c:v>1</c:v>
                </c:pt>
                <c:pt idx="17">
                  <c:v>1.0416666666666701</c:v>
                </c:pt>
                <c:pt idx="18">
                  <c:v>1.0833333333333399</c:v>
                </c:pt>
                <c:pt idx="19">
                  <c:v>1.125</c:v>
                </c:pt>
                <c:pt idx="20">
                  <c:v>1.1666666666666701</c:v>
                </c:pt>
                <c:pt idx="21">
                  <c:v>1.2083333333333399</c:v>
                </c:pt>
                <c:pt idx="22">
                  <c:v>1.25</c:v>
                </c:pt>
                <c:pt idx="23">
                  <c:v>1.2916666666666701</c:v>
                </c:pt>
              </c:numCache>
            </c:numRef>
          </c:cat>
          <c:val>
            <c:numRef>
              <c:f>'Profilo Funzionamento'!$D$10:$AA$10</c:f>
              <c:numCache>
                <c:formatCode>General</c:formatCode>
                <c:ptCount val="24"/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8-406B-8F35-73F0D517858A}"/>
            </c:ext>
          </c:extLst>
        </c:ser>
        <c:ser>
          <c:idx val="1"/>
          <c:order val="2"/>
          <c:tx>
            <c:strRef>
              <c:f>'Profilo Funzionamento'!$C$9</c:f>
              <c:strCache>
                <c:ptCount val="1"/>
                <c:pt idx="0">
                  <c:v>Inverno</c:v>
                </c:pt>
              </c:strCache>
            </c:strRef>
          </c:tx>
          <c:cat>
            <c:numRef>
              <c:f>'Profilo Funzionamento'!$D$7:$AA$7</c:f>
              <c:numCache>
                <c:formatCode>h:mm</c:formatCode>
                <c:ptCount val="24"/>
                <c:pt idx="0">
                  <c:v>0.33333333333333331</c:v>
                </c:pt>
                <c:pt idx="1">
                  <c:v>0.375</c:v>
                </c:pt>
                <c:pt idx="2">
                  <c:v>0.41666666666666702</c:v>
                </c:pt>
                <c:pt idx="3">
                  <c:v>0.45833333333333298</c:v>
                </c:pt>
                <c:pt idx="4">
                  <c:v>0.5</c:v>
                </c:pt>
                <c:pt idx="5">
                  <c:v>0.54166666666666696</c:v>
                </c:pt>
                <c:pt idx="6">
                  <c:v>0.58333333333333304</c:v>
                </c:pt>
                <c:pt idx="7">
                  <c:v>0.625</c:v>
                </c:pt>
                <c:pt idx="8">
                  <c:v>0.66666666666666696</c:v>
                </c:pt>
                <c:pt idx="9">
                  <c:v>0.70833333333333304</c:v>
                </c:pt>
                <c:pt idx="10">
                  <c:v>0.75</c:v>
                </c:pt>
                <c:pt idx="11">
                  <c:v>0.79166666666666696</c:v>
                </c:pt>
                <c:pt idx="12">
                  <c:v>0.83333333333333404</c:v>
                </c:pt>
                <c:pt idx="13">
                  <c:v>0.875000000000001</c:v>
                </c:pt>
                <c:pt idx="14">
                  <c:v>0.91666666666666796</c:v>
                </c:pt>
                <c:pt idx="15">
                  <c:v>0.95833333333333504</c:v>
                </c:pt>
                <c:pt idx="16">
                  <c:v>1</c:v>
                </c:pt>
                <c:pt idx="17">
                  <c:v>1.0416666666666701</c:v>
                </c:pt>
                <c:pt idx="18">
                  <c:v>1.0833333333333399</c:v>
                </c:pt>
                <c:pt idx="19">
                  <c:v>1.125</c:v>
                </c:pt>
                <c:pt idx="20">
                  <c:v>1.1666666666666701</c:v>
                </c:pt>
                <c:pt idx="21">
                  <c:v>1.2083333333333399</c:v>
                </c:pt>
                <c:pt idx="22">
                  <c:v>1.25</c:v>
                </c:pt>
                <c:pt idx="23">
                  <c:v>1.2916666666666701</c:v>
                </c:pt>
              </c:numCache>
            </c:numRef>
          </c:cat>
          <c:val>
            <c:numRef>
              <c:f>'Profilo Funzionamento'!$D$9:$AA$9</c:f>
              <c:numCache>
                <c:formatCode>General</c:formatCode>
                <c:ptCount val="24"/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8-406B-8F35-73F0D517858A}"/>
            </c:ext>
          </c:extLst>
        </c:ser>
        <c:ser>
          <c:idx val="0"/>
          <c:order val="3"/>
          <c:tx>
            <c:strRef>
              <c:f>'Profilo Funzionamento'!$C$8</c:f>
              <c:strCache>
                <c:ptCount val="1"/>
                <c:pt idx="0">
                  <c:v>Autunno</c:v>
                </c:pt>
              </c:strCache>
            </c:strRef>
          </c:tx>
          <c:cat>
            <c:numRef>
              <c:f>'Profilo Funzionamento'!$D$7:$AA$7</c:f>
              <c:numCache>
                <c:formatCode>h:mm</c:formatCode>
                <c:ptCount val="24"/>
                <c:pt idx="0">
                  <c:v>0.33333333333333331</c:v>
                </c:pt>
                <c:pt idx="1">
                  <c:v>0.375</c:v>
                </c:pt>
                <c:pt idx="2">
                  <c:v>0.41666666666666702</c:v>
                </c:pt>
                <c:pt idx="3">
                  <c:v>0.45833333333333298</c:v>
                </c:pt>
                <c:pt idx="4">
                  <c:v>0.5</c:v>
                </c:pt>
                <c:pt idx="5">
                  <c:v>0.54166666666666696</c:v>
                </c:pt>
                <c:pt idx="6">
                  <c:v>0.58333333333333304</c:v>
                </c:pt>
                <c:pt idx="7">
                  <c:v>0.625</c:v>
                </c:pt>
                <c:pt idx="8">
                  <c:v>0.66666666666666696</c:v>
                </c:pt>
                <c:pt idx="9">
                  <c:v>0.70833333333333304</c:v>
                </c:pt>
                <c:pt idx="10">
                  <c:v>0.75</c:v>
                </c:pt>
                <c:pt idx="11">
                  <c:v>0.79166666666666696</c:v>
                </c:pt>
                <c:pt idx="12">
                  <c:v>0.83333333333333404</c:v>
                </c:pt>
                <c:pt idx="13">
                  <c:v>0.875000000000001</c:v>
                </c:pt>
                <c:pt idx="14">
                  <c:v>0.91666666666666796</c:v>
                </c:pt>
                <c:pt idx="15">
                  <c:v>0.95833333333333504</c:v>
                </c:pt>
                <c:pt idx="16">
                  <c:v>1</c:v>
                </c:pt>
                <c:pt idx="17">
                  <c:v>1.0416666666666701</c:v>
                </c:pt>
                <c:pt idx="18">
                  <c:v>1.0833333333333399</c:v>
                </c:pt>
                <c:pt idx="19">
                  <c:v>1.125</c:v>
                </c:pt>
                <c:pt idx="20">
                  <c:v>1.1666666666666701</c:v>
                </c:pt>
                <c:pt idx="21">
                  <c:v>1.2083333333333399</c:v>
                </c:pt>
                <c:pt idx="22">
                  <c:v>1.25</c:v>
                </c:pt>
                <c:pt idx="23">
                  <c:v>1.2916666666666701</c:v>
                </c:pt>
              </c:numCache>
            </c:numRef>
          </c:cat>
          <c:val>
            <c:numRef>
              <c:f>'Profilo Funzionamento'!$D$8:$AA$8</c:f>
              <c:numCache>
                <c:formatCode>General</c:formatCode>
                <c:ptCount val="24"/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18-406B-8F35-73F0D517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37184"/>
        <c:axId val="87979520"/>
        <c:axId val="85201344"/>
      </c:area3DChart>
      <c:catAx>
        <c:axId val="846371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87979520"/>
        <c:crosses val="autoZero"/>
        <c:auto val="1"/>
        <c:lblAlgn val="ctr"/>
        <c:lblOffset val="100"/>
        <c:noMultiLvlLbl val="0"/>
      </c:catAx>
      <c:valAx>
        <c:axId val="87979520"/>
        <c:scaling>
          <c:orientation val="minMax"/>
          <c:max val="3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84637184"/>
        <c:crosses val="max"/>
        <c:crossBetween val="midCat"/>
        <c:majorUnit val="1"/>
      </c:valAx>
      <c:serAx>
        <c:axId val="85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7979520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134897396235106"/>
          <c:y val="0.42511377847970822"/>
          <c:w val="6.368905061731886E-2"/>
          <c:h val="0.1452346004770533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123825</xdr:rowOff>
    </xdr:from>
    <xdr:to>
      <xdr:col>27</xdr:col>
      <xdr:colOff>209550</xdr:colOff>
      <xdr:row>45</xdr:row>
      <xdr:rowOff>104775</xdr:rowOff>
    </xdr:to>
    <xdr:graphicFrame macro="">
      <xdr:nvGraphicFramePr>
        <xdr:cNvPr id="1025" name="Grafico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7"/>
  <sheetViews>
    <sheetView zoomScale="85" zoomScaleNormal="100" workbookViewId="0">
      <selection activeCell="Y11" sqref="Y11"/>
    </sheetView>
  </sheetViews>
  <sheetFormatPr defaultRowHeight="14.5" x14ac:dyDescent="0.35"/>
  <cols>
    <col min="3" max="3" width="12.7265625" customWidth="1"/>
    <col min="4" max="4" width="8.7265625" customWidth="1"/>
    <col min="5" max="27" width="5.7265625" customWidth="1"/>
    <col min="28" max="29" width="4.7265625" customWidth="1"/>
    <col min="30" max="32" width="6.7265625" customWidth="1"/>
    <col min="33" max="33" width="20.7265625" customWidth="1"/>
  </cols>
  <sheetData>
    <row r="1" spans="1:33" ht="25.5" thickTop="1" thickBot="1" x14ac:dyDescent="0.5">
      <c r="A1" s="81" t="s">
        <v>68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3"/>
    </row>
    <row r="2" spans="1:33" ht="15" thickTop="1" x14ac:dyDescent="0.3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8"/>
    </row>
    <row r="3" spans="1:33" x14ac:dyDescent="0.35">
      <c r="A3" s="7"/>
      <c r="B3" s="4"/>
      <c r="C3" s="21" t="s">
        <v>63</v>
      </c>
      <c r="D3" s="22">
        <v>0.5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8"/>
    </row>
    <row r="4" spans="1:33" x14ac:dyDescent="0.35">
      <c r="A4" s="7"/>
      <c r="B4" s="4"/>
      <c r="C4" s="21" t="s">
        <v>64</v>
      </c>
      <c r="D4" s="22">
        <v>0.7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8"/>
    </row>
    <row r="5" spans="1:33" x14ac:dyDescent="0.35">
      <c r="A5" s="7"/>
      <c r="B5" s="4"/>
      <c r="C5" s="21" t="s">
        <v>65</v>
      </c>
      <c r="D5" s="22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8"/>
    </row>
    <row r="6" spans="1:33" x14ac:dyDescent="0.3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8"/>
    </row>
    <row r="7" spans="1:33" s="1" customFormat="1" x14ac:dyDescent="0.35">
      <c r="A7" s="9" t="s">
        <v>54</v>
      </c>
      <c r="B7" s="10" t="s">
        <v>55</v>
      </c>
      <c r="C7" s="11" t="s">
        <v>56</v>
      </c>
      <c r="D7" s="12">
        <v>0.33333333333333331</v>
      </c>
      <c r="E7" s="12">
        <v>0.375</v>
      </c>
      <c r="F7" s="12">
        <v>0.41666666666666702</v>
      </c>
      <c r="G7" s="12">
        <v>0.45833333333333298</v>
      </c>
      <c r="H7" s="12">
        <v>0.5</v>
      </c>
      <c r="I7" s="12">
        <v>0.54166666666666696</v>
      </c>
      <c r="J7" s="12">
        <v>0.58333333333333304</v>
      </c>
      <c r="K7" s="12">
        <v>0.625</v>
      </c>
      <c r="L7" s="12">
        <v>0.66666666666666696</v>
      </c>
      <c r="M7" s="12">
        <v>0.70833333333333304</v>
      </c>
      <c r="N7" s="12">
        <v>0.75</v>
      </c>
      <c r="O7" s="12">
        <v>0.79166666666666696</v>
      </c>
      <c r="P7" s="12">
        <v>0.83333333333333404</v>
      </c>
      <c r="Q7" s="12">
        <v>0.875000000000001</v>
      </c>
      <c r="R7" s="12">
        <v>0.91666666666666796</v>
      </c>
      <c r="S7" s="12">
        <v>0.95833333333333504</v>
      </c>
      <c r="T7" s="12">
        <v>1</v>
      </c>
      <c r="U7" s="12">
        <v>1.0416666666666701</v>
      </c>
      <c r="V7" s="12">
        <v>1.0833333333333399</v>
      </c>
      <c r="W7" s="12">
        <v>1.125</v>
      </c>
      <c r="X7" s="12">
        <v>1.1666666666666701</v>
      </c>
      <c r="Y7" s="12">
        <v>1.2083333333333399</v>
      </c>
      <c r="Z7" s="12">
        <v>1.25</v>
      </c>
      <c r="AA7" s="12">
        <v>1.2916666666666701</v>
      </c>
      <c r="AB7" s="12"/>
      <c r="AC7" s="10"/>
      <c r="AD7" s="13">
        <v>1</v>
      </c>
      <c r="AE7" s="13">
        <v>2</v>
      </c>
      <c r="AF7" s="13">
        <v>3</v>
      </c>
      <c r="AG7" s="20"/>
    </row>
    <row r="8" spans="1:33" x14ac:dyDescent="0.35">
      <c r="A8" s="14">
        <v>39348</v>
      </c>
      <c r="B8" s="4">
        <f>A9-A8</f>
        <v>90</v>
      </c>
      <c r="C8" s="6" t="s">
        <v>57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>
        <v>3</v>
      </c>
      <c r="P8" s="23">
        <v>3</v>
      </c>
      <c r="Q8" s="23">
        <v>3</v>
      </c>
      <c r="R8" s="23">
        <v>3</v>
      </c>
      <c r="S8" s="23">
        <v>3</v>
      </c>
      <c r="T8" s="23">
        <v>2</v>
      </c>
      <c r="U8" s="23">
        <v>2</v>
      </c>
      <c r="V8" s="23">
        <v>2</v>
      </c>
      <c r="W8" s="23">
        <v>2</v>
      </c>
      <c r="X8" s="23">
        <v>2</v>
      </c>
      <c r="Y8" s="23">
        <v>2</v>
      </c>
      <c r="Z8" s="23"/>
      <c r="AA8" s="23"/>
      <c r="AB8" s="2"/>
      <c r="AC8" s="2"/>
      <c r="AD8" s="3">
        <f>COUNTIFS(D8:AA8,AD7)</f>
        <v>0</v>
      </c>
      <c r="AE8" s="3">
        <f>COUNTIFS(D8:AA8,AE7)</f>
        <v>6</v>
      </c>
      <c r="AF8" s="3">
        <f>COUNTIFS(D8:AA8,AF7)</f>
        <v>5</v>
      </c>
      <c r="AG8" s="8"/>
    </row>
    <row r="9" spans="1:33" x14ac:dyDescent="0.35">
      <c r="A9" s="14">
        <v>39438</v>
      </c>
      <c r="B9" s="4">
        <f>A10-A9</f>
        <v>90</v>
      </c>
      <c r="C9" s="6" t="s">
        <v>58</v>
      </c>
      <c r="D9" s="23"/>
      <c r="E9" s="23"/>
      <c r="F9" s="23"/>
      <c r="G9" s="23"/>
      <c r="H9" s="23"/>
      <c r="I9" s="23"/>
      <c r="J9" s="23"/>
      <c r="K9" s="23"/>
      <c r="L9" s="23"/>
      <c r="M9" s="23">
        <v>3</v>
      </c>
      <c r="N9" s="23">
        <v>3</v>
      </c>
      <c r="O9" s="23">
        <v>3</v>
      </c>
      <c r="P9" s="23">
        <v>3</v>
      </c>
      <c r="Q9" s="23">
        <v>3</v>
      </c>
      <c r="R9" s="23">
        <v>3</v>
      </c>
      <c r="S9" s="23">
        <v>3</v>
      </c>
      <c r="T9" s="23">
        <v>2</v>
      </c>
      <c r="U9" s="23">
        <v>2</v>
      </c>
      <c r="V9" s="23">
        <v>2</v>
      </c>
      <c r="W9" s="23">
        <v>2</v>
      </c>
      <c r="X9" s="23">
        <v>2</v>
      </c>
      <c r="Y9" s="23">
        <v>2</v>
      </c>
      <c r="Z9" s="23">
        <v>2</v>
      </c>
      <c r="AA9" s="23"/>
      <c r="AB9" s="2"/>
      <c r="AC9" s="4"/>
      <c r="AD9" s="3">
        <f>COUNTIFS(D9:AA9,AD7)</f>
        <v>0</v>
      </c>
      <c r="AE9" s="3">
        <f>COUNTIFS(D9:AA9,AE7)</f>
        <v>7</v>
      </c>
      <c r="AF9" s="3">
        <f>COUNTIFS(D9:AA9,AF7)</f>
        <v>7</v>
      </c>
      <c r="AG9" s="8"/>
    </row>
    <row r="10" spans="1:33" x14ac:dyDescent="0.35">
      <c r="A10" s="14">
        <v>39528</v>
      </c>
      <c r="B10" s="4">
        <f>A11-A10</f>
        <v>92</v>
      </c>
      <c r="C10" s="6" t="s">
        <v>59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>
        <v>3</v>
      </c>
      <c r="P10" s="23">
        <v>3</v>
      </c>
      <c r="Q10" s="23">
        <v>3</v>
      </c>
      <c r="R10" s="23">
        <v>3</v>
      </c>
      <c r="S10" s="23">
        <v>3</v>
      </c>
      <c r="T10" s="23">
        <v>2</v>
      </c>
      <c r="U10" s="23">
        <v>2</v>
      </c>
      <c r="V10" s="23">
        <v>2</v>
      </c>
      <c r="W10" s="23">
        <v>2</v>
      </c>
      <c r="X10" s="23">
        <v>2</v>
      </c>
      <c r="Y10" s="23">
        <v>2</v>
      </c>
      <c r="Z10" s="23"/>
      <c r="AA10" s="23"/>
      <c r="AB10" s="4"/>
      <c r="AC10" s="4"/>
      <c r="AD10" s="3">
        <f>COUNTIFS(D10:AA10,AD7)</f>
        <v>0</v>
      </c>
      <c r="AE10" s="3">
        <f>COUNTIFS(D10:AA10,AE7)</f>
        <v>6</v>
      </c>
      <c r="AF10" s="3">
        <f>COUNTIFS(D10:AA10,AF7)</f>
        <v>5</v>
      </c>
      <c r="AG10" s="8"/>
    </row>
    <row r="11" spans="1:33" x14ac:dyDescent="0.35">
      <c r="A11" s="14">
        <v>39620</v>
      </c>
      <c r="B11" s="4">
        <f>A12-A11</f>
        <v>93</v>
      </c>
      <c r="C11" s="6" t="s">
        <v>60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>
        <v>3</v>
      </c>
      <c r="R11" s="23">
        <v>3</v>
      </c>
      <c r="S11" s="23">
        <v>3</v>
      </c>
      <c r="T11" s="23">
        <v>2</v>
      </c>
      <c r="U11" s="23">
        <v>2</v>
      </c>
      <c r="V11" s="23">
        <v>2</v>
      </c>
      <c r="W11" s="23">
        <v>2</v>
      </c>
      <c r="X11" s="23">
        <v>2</v>
      </c>
      <c r="Y11" s="23"/>
      <c r="Z11" s="23"/>
      <c r="AA11" s="23"/>
      <c r="AB11" s="4"/>
      <c r="AC11" s="4"/>
      <c r="AD11" s="3">
        <f>COUNTIFS(D11:AA11,AD7)</f>
        <v>0</v>
      </c>
      <c r="AE11" s="3">
        <f>COUNTIFS(D11:AA11,AE7)</f>
        <v>5</v>
      </c>
      <c r="AF11" s="3">
        <f>COUNTIFS(D11:AA11,AF7)</f>
        <v>3</v>
      </c>
      <c r="AG11" s="8"/>
    </row>
    <row r="12" spans="1:33" x14ac:dyDescent="0.35">
      <c r="A12" s="14">
        <v>39713</v>
      </c>
      <c r="B12" s="4">
        <f>SUM(B8:B11)</f>
        <v>365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8"/>
    </row>
    <row r="13" spans="1:33" x14ac:dyDescent="0.35">
      <c r="A13" s="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>
        <f>D3</f>
        <v>0.5</v>
      </c>
      <c r="AE13" s="15">
        <f>D4</f>
        <v>0.7</v>
      </c>
      <c r="AF13" s="15">
        <f>D5</f>
        <v>1</v>
      </c>
      <c r="AG13" s="8"/>
    </row>
    <row r="14" spans="1:33" x14ac:dyDescent="0.35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3">
        <f>AD8*$B8</f>
        <v>0</v>
      </c>
      <c r="AE14" s="3">
        <f t="shared" ref="AD14:AF15" si="0">AE8*$B8</f>
        <v>540</v>
      </c>
      <c r="AF14" s="24">
        <f t="shared" si="0"/>
        <v>450</v>
      </c>
      <c r="AG14" s="85" t="s">
        <v>67</v>
      </c>
    </row>
    <row r="15" spans="1:33" x14ac:dyDescent="0.35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3">
        <f t="shared" si="0"/>
        <v>0</v>
      </c>
      <c r="AE15" s="3">
        <f t="shared" si="0"/>
        <v>630</v>
      </c>
      <c r="AF15" s="24">
        <f t="shared" si="0"/>
        <v>630</v>
      </c>
      <c r="AG15" s="85"/>
    </row>
    <row r="16" spans="1:33" x14ac:dyDescent="0.35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>
        <f t="shared" ref="AD16:AF17" si="1">AD10*$B10</f>
        <v>0</v>
      </c>
      <c r="AE16" s="3">
        <f t="shared" si="1"/>
        <v>552</v>
      </c>
      <c r="AF16" s="24">
        <f t="shared" si="1"/>
        <v>460</v>
      </c>
      <c r="AG16" s="85"/>
    </row>
    <row r="17" spans="1:33" x14ac:dyDescent="0.35">
      <c r="A17" s="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3">
        <f t="shared" si="1"/>
        <v>0</v>
      </c>
      <c r="AE17" s="3">
        <f t="shared" si="1"/>
        <v>465</v>
      </c>
      <c r="AF17" s="24">
        <f t="shared" si="1"/>
        <v>279</v>
      </c>
      <c r="AG17" s="85"/>
    </row>
    <row r="18" spans="1:33" ht="15.5" x14ac:dyDescent="0.3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>
        <f>SUM(AD14:AD17)</f>
        <v>0</v>
      </c>
      <c r="AE18" s="4">
        <f>SUM(AE14:AE17)</f>
        <v>2187</v>
      </c>
      <c r="AF18" s="4">
        <f>SUM(AF14:AF17)</f>
        <v>1819</v>
      </c>
      <c r="AG18" s="26">
        <f>SUM(AD18:AF18)</f>
        <v>4006</v>
      </c>
    </row>
    <row r="19" spans="1:33" x14ac:dyDescent="0.35">
      <c r="A19" s="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8"/>
    </row>
    <row r="20" spans="1:33" x14ac:dyDescent="0.35">
      <c r="A20" s="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15">
        <f>D3</f>
        <v>0.5</v>
      </c>
      <c r="AE20" s="15">
        <f>D4</f>
        <v>0.7</v>
      </c>
      <c r="AF20" s="15">
        <f>D5</f>
        <v>1</v>
      </c>
      <c r="AG20" s="8"/>
    </row>
    <row r="21" spans="1:33" ht="15" customHeight="1" x14ac:dyDescent="0.35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">
        <f>AD14*AD$20</f>
        <v>0</v>
      </c>
      <c r="AE21" s="5">
        <f t="shared" ref="AD21:AF24" si="2">AE14*AE$20</f>
        <v>378</v>
      </c>
      <c r="AF21" s="25">
        <f t="shared" si="2"/>
        <v>450</v>
      </c>
      <c r="AG21" s="85" t="s">
        <v>66</v>
      </c>
    </row>
    <row r="22" spans="1:33" ht="15" customHeight="1" x14ac:dyDescent="0.35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>
        <f t="shared" si="2"/>
        <v>0</v>
      </c>
      <c r="AE22" s="5">
        <f t="shared" si="2"/>
        <v>441</v>
      </c>
      <c r="AF22" s="25">
        <f t="shared" si="2"/>
        <v>630</v>
      </c>
      <c r="AG22" s="85"/>
    </row>
    <row r="23" spans="1:33" ht="15" customHeight="1" x14ac:dyDescent="0.35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>
        <f t="shared" si="2"/>
        <v>0</v>
      </c>
      <c r="AE23" s="5">
        <f t="shared" si="2"/>
        <v>386.4</v>
      </c>
      <c r="AF23" s="25">
        <f t="shared" si="2"/>
        <v>460</v>
      </c>
      <c r="AG23" s="85"/>
    </row>
    <row r="24" spans="1:33" x14ac:dyDescent="0.35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5">
        <f t="shared" si="2"/>
        <v>0</v>
      </c>
      <c r="AE24" s="5">
        <f t="shared" si="2"/>
        <v>325.5</v>
      </c>
      <c r="AF24" s="25">
        <f t="shared" si="2"/>
        <v>279</v>
      </c>
      <c r="AG24" s="85"/>
    </row>
    <row r="25" spans="1:33" ht="15.5" x14ac:dyDescent="0.35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16">
        <f>SUM(AD21:AD24)</f>
        <v>0</v>
      </c>
      <c r="AE25" s="16">
        <f>SUM(AE21:AE24)</f>
        <v>1530.9</v>
      </c>
      <c r="AF25" s="16">
        <f>SUM(AF21:AF24)</f>
        <v>1819</v>
      </c>
      <c r="AG25" s="27">
        <f>AD18+AE18</f>
        <v>2187</v>
      </c>
    </row>
    <row r="26" spans="1:33" ht="15.5" x14ac:dyDescent="0.35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86" t="s">
        <v>70</v>
      </c>
      <c r="AE26" s="86"/>
      <c r="AF26" s="86"/>
      <c r="AG26" s="27">
        <f>SUM(AD25:AF25)</f>
        <v>3349.9</v>
      </c>
    </row>
    <row r="27" spans="1:33" x14ac:dyDescent="0.35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28"/>
    </row>
    <row r="28" spans="1:33" x14ac:dyDescent="0.35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29"/>
    </row>
    <row r="29" spans="1:33" x14ac:dyDescent="0.35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84" t="s">
        <v>69</v>
      </c>
      <c r="AE29" s="84"/>
      <c r="AF29" s="84"/>
      <c r="AG29" s="8"/>
    </row>
    <row r="30" spans="1:33" x14ac:dyDescent="0.35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80">
        <f>AG26/AG18</f>
        <v>0.83622066899650527</v>
      </c>
      <c r="AE30" s="80"/>
      <c r="AF30" s="80"/>
      <c r="AG30" s="8"/>
    </row>
    <row r="31" spans="1:33" x14ac:dyDescent="0.35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80"/>
      <c r="AE31" s="80"/>
      <c r="AF31" s="80"/>
      <c r="AG31" s="8"/>
    </row>
    <row r="32" spans="1:33" x14ac:dyDescent="0.35">
      <c r="A32" s="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80"/>
      <c r="AE32" s="80"/>
      <c r="AF32" s="80"/>
      <c r="AG32" s="8"/>
    </row>
    <row r="33" spans="1:33" x14ac:dyDescent="0.35">
      <c r="A33" s="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8"/>
    </row>
    <row r="34" spans="1:33" x14ac:dyDescent="0.35">
      <c r="A34" s="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8"/>
    </row>
    <row r="35" spans="1:33" x14ac:dyDescent="0.35">
      <c r="A35" s="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1:33" x14ac:dyDescent="0.35">
      <c r="A36" s="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1:33" x14ac:dyDescent="0.35">
      <c r="A37" s="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8"/>
    </row>
    <row r="38" spans="1:33" x14ac:dyDescent="0.35">
      <c r="A38" s="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8"/>
    </row>
    <row r="39" spans="1:33" x14ac:dyDescent="0.35">
      <c r="A39" s="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8"/>
    </row>
    <row r="40" spans="1:33" x14ac:dyDescent="0.35">
      <c r="A40" s="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8"/>
    </row>
    <row r="41" spans="1:33" x14ac:dyDescent="0.35">
      <c r="A41" s="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8"/>
    </row>
    <row r="42" spans="1:33" x14ac:dyDescent="0.35">
      <c r="A42" s="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8"/>
    </row>
    <row r="43" spans="1:33" x14ac:dyDescent="0.35">
      <c r="A43" s="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8"/>
    </row>
    <row r="44" spans="1:33" x14ac:dyDescent="0.35">
      <c r="A44" s="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8"/>
    </row>
    <row r="45" spans="1:33" x14ac:dyDescent="0.35">
      <c r="A45" s="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8"/>
    </row>
    <row r="46" spans="1:33" ht="15" thickBot="1" x14ac:dyDescent="0.4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9"/>
    </row>
    <row r="47" spans="1:33" ht="15" thickTop="1" x14ac:dyDescent="0.35"/>
  </sheetData>
  <mergeCells count="6">
    <mergeCell ref="AD30:AF32"/>
    <mergeCell ref="A1:AG1"/>
    <mergeCell ref="AD29:AF29"/>
    <mergeCell ref="AG14:AG17"/>
    <mergeCell ref="AG21:AG24"/>
    <mergeCell ref="AD26:AF26"/>
  </mergeCells>
  <phoneticPr fontId="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3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6"/>
  <sheetViews>
    <sheetView zoomScale="130" zoomScaleNormal="130" workbookViewId="0">
      <selection activeCell="D22" sqref="D22"/>
    </sheetView>
  </sheetViews>
  <sheetFormatPr defaultColWidth="8.81640625" defaultRowHeight="11.5" x14ac:dyDescent="0.25"/>
  <cols>
    <col min="1" max="1" width="4.7265625" style="30" customWidth="1"/>
    <col min="2" max="3" width="20.7265625" style="30" customWidth="1"/>
    <col min="4" max="5" width="10.7265625" style="30" customWidth="1"/>
    <col min="6" max="10" width="8.7265625" style="30" customWidth="1"/>
    <col min="11" max="14" width="7.7265625" style="30" customWidth="1"/>
    <col min="15" max="15" width="6.7265625" style="30" customWidth="1"/>
    <col min="16" max="24" width="6.7265625" style="30" hidden="1" customWidth="1"/>
    <col min="25" max="16384" width="8.81640625" style="30"/>
  </cols>
  <sheetData>
    <row r="1" spans="1:14" ht="25" customHeight="1" thickTop="1" thickBot="1" x14ac:dyDescent="0.55000000000000004">
      <c r="A1" s="151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12" customHeight="1" thickTop="1" x14ac:dyDescent="0.25">
      <c r="A2" s="134" t="s">
        <v>8</v>
      </c>
      <c r="B2" s="154" t="s">
        <v>0</v>
      </c>
      <c r="C2" s="155"/>
      <c r="D2" s="155"/>
      <c r="E2" s="183" t="s">
        <v>74</v>
      </c>
      <c r="F2" s="183"/>
      <c r="G2" s="183"/>
      <c r="H2" s="183"/>
      <c r="I2" s="183"/>
      <c r="J2" s="183"/>
      <c r="K2" s="183"/>
      <c r="L2" s="183"/>
      <c r="M2" s="183"/>
      <c r="N2" s="184"/>
    </row>
    <row r="3" spans="1:14" ht="12" customHeight="1" x14ac:dyDescent="0.25">
      <c r="A3" s="145"/>
      <c r="B3" s="156"/>
      <c r="C3" s="157"/>
      <c r="D3" s="157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ht="12" customHeight="1" x14ac:dyDescent="0.25">
      <c r="A4" s="145"/>
      <c r="B4" s="156" t="s">
        <v>1</v>
      </c>
      <c r="C4" s="157"/>
      <c r="D4" s="157"/>
      <c r="E4" s="187" t="s">
        <v>75</v>
      </c>
      <c r="F4" s="187"/>
      <c r="G4" s="187"/>
      <c r="H4" s="163"/>
      <c r="I4" s="163"/>
      <c r="J4" s="163"/>
      <c r="K4" s="163"/>
      <c r="L4" s="163"/>
      <c r="M4" s="163"/>
      <c r="N4" s="164"/>
    </row>
    <row r="5" spans="1:14" ht="12" customHeight="1" x14ac:dyDescent="0.25">
      <c r="A5" s="145"/>
      <c r="B5" s="156" t="s">
        <v>2</v>
      </c>
      <c r="C5" s="157"/>
      <c r="D5" s="157"/>
      <c r="E5" s="187">
        <v>2</v>
      </c>
      <c r="F5" s="187"/>
      <c r="G5" s="187"/>
      <c r="H5" s="163"/>
      <c r="I5" s="163"/>
      <c r="J5" s="163"/>
      <c r="K5" s="163"/>
      <c r="L5" s="163"/>
      <c r="M5" s="163"/>
      <c r="N5" s="164"/>
    </row>
    <row r="6" spans="1:14" ht="12" customHeight="1" x14ac:dyDescent="0.25">
      <c r="A6" s="145"/>
      <c r="B6" s="156" t="s">
        <v>3</v>
      </c>
      <c r="C6" s="157"/>
      <c r="D6" s="157"/>
      <c r="E6" s="149">
        <f>SUM(E11:E13)</f>
        <v>2065</v>
      </c>
      <c r="F6" s="149"/>
      <c r="G6" s="149"/>
      <c r="H6" s="163"/>
      <c r="I6" s="163"/>
      <c r="J6" s="163"/>
      <c r="K6" s="163"/>
      <c r="L6" s="163"/>
      <c r="M6" s="163"/>
      <c r="N6" s="164"/>
    </row>
    <row r="7" spans="1:14" ht="12" customHeight="1" x14ac:dyDescent="0.25">
      <c r="A7" s="145"/>
      <c r="B7" s="13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40"/>
    </row>
    <row r="8" spans="1:14" ht="15" customHeight="1" x14ac:dyDescent="0.25">
      <c r="A8" s="145" t="s">
        <v>50</v>
      </c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88" t="s">
        <v>80</v>
      </c>
      <c r="L8" s="188"/>
      <c r="M8" s="188"/>
      <c r="N8" s="189"/>
    </row>
    <row r="9" spans="1:14" ht="12" customHeight="1" x14ac:dyDescent="0.25">
      <c r="A9" s="145"/>
      <c r="B9" s="150"/>
      <c r="C9" s="103"/>
      <c r="D9" s="103"/>
      <c r="E9" s="32"/>
      <c r="F9" s="122" t="s">
        <v>5</v>
      </c>
      <c r="G9" s="122"/>
      <c r="H9" s="122"/>
      <c r="I9" s="122"/>
      <c r="J9" s="122"/>
      <c r="K9" s="122" t="s">
        <v>6</v>
      </c>
      <c r="L9" s="122"/>
      <c r="M9" s="122"/>
      <c r="N9" s="140"/>
    </row>
    <row r="10" spans="1:14" ht="12" customHeight="1" x14ac:dyDescent="0.35">
      <c r="A10" s="145"/>
      <c r="B10" s="141" t="s">
        <v>7</v>
      </c>
      <c r="C10" s="33" t="s">
        <v>8</v>
      </c>
      <c r="D10" s="34" t="s">
        <v>9</v>
      </c>
      <c r="E10" s="35" t="s">
        <v>71</v>
      </c>
      <c r="F10" s="36" t="s">
        <v>10</v>
      </c>
      <c r="G10" s="36" t="s">
        <v>11</v>
      </c>
      <c r="H10" s="36" t="s">
        <v>12</v>
      </c>
      <c r="I10" s="36" t="s">
        <v>13</v>
      </c>
      <c r="J10" s="36" t="s">
        <v>14</v>
      </c>
      <c r="K10" s="36" t="s">
        <v>15</v>
      </c>
      <c r="L10" s="36" t="s">
        <v>16</v>
      </c>
      <c r="M10" s="36" t="s">
        <v>82</v>
      </c>
      <c r="N10" s="37" t="s">
        <v>81</v>
      </c>
    </row>
    <row r="11" spans="1:14" ht="12" customHeight="1" x14ac:dyDescent="0.25">
      <c r="A11" s="145"/>
      <c r="B11" s="141"/>
      <c r="C11" s="171" t="s">
        <v>76</v>
      </c>
      <c r="D11" s="172" t="s">
        <v>79</v>
      </c>
      <c r="E11" s="173">
        <f>590*3.5</f>
        <v>2065</v>
      </c>
      <c r="F11" s="174">
        <v>0.5</v>
      </c>
      <c r="G11" s="175">
        <v>7.5</v>
      </c>
      <c r="H11" s="175"/>
      <c r="I11" s="175"/>
      <c r="J11" s="175"/>
      <c r="K11" s="174">
        <v>0.35</v>
      </c>
      <c r="L11" s="175">
        <v>0.4</v>
      </c>
      <c r="M11" s="176">
        <v>0.15</v>
      </c>
      <c r="N11" s="177">
        <v>0.3</v>
      </c>
    </row>
    <row r="12" spans="1:14" ht="12" customHeight="1" x14ac:dyDescent="0.25">
      <c r="A12" s="145"/>
      <c r="B12" s="141"/>
      <c r="C12" s="171"/>
      <c r="D12" s="172"/>
      <c r="E12" s="173"/>
      <c r="F12" s="174"/>
      <c r="G12" s="175"/>
      <c r="H12" s="175"/>
      <c r="I12" s="175"/>
      <c r="J12" s="175"/>
      <c r="K12" s="174"/>
      <c r="L12" s="175"/>
      <c r="M12" s="176"/>
      <c r="N12" s="177"/>
    </row>
    <row r="13" spans="1:14" ht="12" customHeight="1" x14ac:dyDescent="0.25">
      <c r="A13" s="145"/>
      <c r="B13" s="141"/>
      <c r="C13" s="171"/>
      <c r="D13" s="172"/>
      <c r="E13" s="173"/>
      <c r="F13" s="174"/>
      <c r="G13" s="175"/>
      <c r="H13" s="175"/>
      <c r="I13" s="175"/>
      <c r="J13" s="175"/>
      <c r="K13" s="174"/>
      <c r="L13" s="175"/>
      <c r="M13" s="176"/>
      <c r="N13" s="177"/>
    </row>
    <row r="14" spans="1:14" ht="12" customHeight="1" x14ac:dyDescent="0.35">
      <c r="A14" s="145" t="s">
        <v>52</v>
      </c>
      <c r="B14" s="141" t="s">
        <v>19</v>
      </c>
      <c r="C14" s="33" t="s">
        <v>8</v>
      </c>
      <c r="D14" s="34" t="s">
        <v>9</v>
      </c>
      <c r="E14" s="35" t="s">
        <v>71</v>
      </c>
      <c r="F14" s="36" t="s">
        <v>10</v>
      </c>
      <c r="G14" s="36" t="s">
        <v>11</v>
      </c>
      <c r="H14" s="36" t="s">
        <v>12</v>
      </c>
      <c r="I14" s="36" t="s">
        <v>13</v>
      </c>
      <c r="J14" s="36" t="s">
        <v>14</v>
      </c>
      <c r="K14" s="36" t="s">
        <v>15</v>
      </c>
      <c r="L14" s="36" t="s">
        <v>16</v>
      </c>
      <c r="M14" s="36" t="s">
        <v>82</v>
      </c>
      <c r="N14" s="37" t="s">
        <v>81</v>
      </c>
    </row>
    <row r="15" spans="1:14" ht="12" customHeight="1" x14ac:dyDescent="0.25">
      <c r="A15" s="145"/>
      <c r="B15" s="141"/>
      <c r="C15" s="45" t="str">
        <f t="shared" ref="C15:E17" si="0">C11</f>
        <v>Carreggiata</v>
      </c>
      <c r="D15" s="45" t="str">
        <f t="shared" si="0"/>
        <v>M5</v>
      </c>
      <c r="E15" s="46">
        <f t="shared" si="0"/>
        <v>2065</v>
      </c>
      <c r="F15" s="178">
        <v>0.5</v>
      </c>
      <c r="G15" s="175">
        <v>7.5</v>
      </c>
      <c r="H15" s="175"/>
      <c r="I15" s="175"/>
      <c r="J15" s="175"/>
      <c r="K15" s="174">
        <v>0.35</v>
      </c>
      <c r="L15" s="175">
        <v>0.4</v>
      </c>
      <c r="M15" s="176">
        <v>0.15</v>
      </c>
      <c r="N15" s="177">
        <v>0.3</v>
      </c>
    </row>
    <row r="16" spans="1:14" ht="12" customHeight="1" x14ac:dyDescent="0.25">
      <c r="A16" s="145"/>
      <c r="B16" s="141"/>
      <c r="C16" s="45">
        <f t="shared" si="0"/>
        <v>0</v>
      </c>
      <c r="D16" s="45">
        <f t="shared" si="0"/>
        <v>0</v>
      </c>
      <c r="E16" s="46">
        <f t="shared" si="0"/>
        <v>0</v>
      </c>
      <c r="F16" s="174"/>
      <c r="G16" s="175"/>
      <c r="H16" s="175"/>
      <c r="I16" s="175"/>
      <c r="J16" s="175"/>
      <c r="K16" s="174"/>
      <c r="L16" s="175"/>
      <c r="M16" s="176"/>
      <c r="N16" s="177"/>
    </row>
    <row r="17" spans="1:24" ht="12" customHeight="1" x14ac:dyDescent="0.25">
      <c r="A17" s="145"/>
      <c r="B17" s="141"/>
      <c r="C17" s="45">
        <f t="shared" si="0"/>
        <v>0</v>
      </c>
      <c r="D17" s="45">
        <f t="shared" si="0"/>
        <v>0</v>
      </c>
      <c r="E17" s="46">
        <f t="shared" si="0"/>
        <v>0</v>
      </c>
      <c r="F17" s="174"/>
      <c r="G17" s="175"/>
      <c r="H17" s="175"/>
      <c r="I17" s="175"/>
      <c r="J17" s="175"/>
      <c r="K17" s="174"/>
      <c r="L17" s="175"/>
      <c r="M17" s="176"/>
      <c r="N17" s="177"/>
    </row>
    <row r="18" spans="1:24" ht="12" customHeight="1" x14ac:dyDescent="0.25">
      <c r="A18" s="145"/>
      <c r="B18" s="141" t="s">
        <v>20</v>
      </c>
      <c r="C18" s="146"/>
      <c r="D18" s="179" t="s">
        <v>88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80"/>
    </row>
    <row r="19" spans="1:24" ht="12" customHeight="1" x14ac:dyDescent="0.25">
      <c r="A19" s="145"/>
      <c r="B19" s="141"/>
      <c r="C19" s="146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80"/>
    </row>
    <row r="20" spans="1:24" ht="12" customHeight="1" x14ac:dyDescent="0.25">
      <c r="A20" s="145"/>
      <c r="B20" s="141"/>
      <c r="C20" s="146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80"/>
    </row>
    <row r="21" spans="1:24" ht="12" customHeight="1" x14ac:dyDescent="0.25">
      <c r="A21" s="145"/>
      <c r="B21" s="141"/>
      <c r="C21" s="146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80"/>
    </row>
    <row r="22" spans="1:24" ht="12" customHeight="1" x14ac:dyDescent="0.35">
      <c r="A22" s="145" t="s">
        <v>53</v>
      </c>
      <c r="B22" s="141" t="s">
        <v>21</v>
      </c>
      <c r="C22" s="33" t="s">
        <v>8</v>
      </c>
      <c r="D22" s="34" t="s">
        <v>9</v>
      </c>
      <c r="E22" s="35" t="s">
        <v>71</v>
      </c>
      <c r="F22" s="36" t="s">
        <v>10</v>
      </c>
      <c r="G22" s="36" t="s">
        <v>11</v>
      </c>
      <c r="H22" s="36" t="s">
        <v>12</v>
      </c>
      <c r="I22" s="36" t="s">
        <v>13</v>
      </c>
      <c r="J22" s="36" t="s">
        <v>14</v>
      </c>
      <c r="K22" s="36" t="s">
        <v>15</v>
      </c>
      <c r="L22" s="36" t="s">
        <v>16</v>
      </c>
      <c r="M22" s="36" t="s">
        <v>82</v>
      </c>
      <c r="N22" s="37" t="s">
        <v>81</v>
      </c>
    </row>
    <row r="23" spans="1:24" ht="12" customHeight="1" x14ac:dyDescent="0.25">
      <c r="A23" s="145"/>
      <c r="B23" s="141"/>
      <c r="C23" s="45" t="str">
        <f t="shared" ref="C23:E25" si="1">C11</f>
        <v>Carreggiata</v>
      </c>
      <c r="D23" s="45" t="str">
        <f t="shared" si="1"/>
        <v>M5</v>
      </c>
      <c r="E23" s="46">
        <f t="shared" si="1"/>
        <v>2065</v>
      </c>
      <c r="F23" s="174">
        <v>1.26</v>
      </c>
      <c r="G23" s="174">
        <v>17</v>
      </c>
      <c r="H23" s="174"/>
      <c r="I23" s="174"/>
      <c r="J23" s="174"/>
      <c r="K23" s="174">
        <v>0.56000000000000005</v>
      </c>
      <c r="L23" s="174">
        <v>0.56999999999999995</v>
      </c>
      <c r="M23" s="181">
        <v>0.15</v>
      </c>
      <c r="N23" s="182">
        <v>0.41</v>
      </c>
      <c r="P23" s="50">
        <f>ROUND(F23,2)</f>
        <v>1.26</v>
      </c>
      <c r="Q23" s="51">
        <f>ROUND(G23,1)</f>
        <v>17</v>
      </c>
      <c r="R23" s="51">
        <f t="shared" ref="R23:T25" si="2">ROUND(H23,1)</f>
        <v>0</v>
      </c>
      <c r="S23" s="51">
        <f t="shared" si="2"/>
        <v>0</v>
      </c>
      <c r="T23" s="51">
        <f t="shared" si="2"/>
        <v>0</v>
      </c>
      <c r="U23" s="50">
        <f t="shared" ref="U23:X25" si="3">ROUND(K23,2)</f>
        <v>0.56000000000000005</v>
      </c>
      <c r="V23" s="51">
        <f>ROUND(L23,1)</f>
        <v>0.6</v>
      </c>
      <c r="W23" s="52">
        <f t="shared" si="3"/>
        <v>0.15</v>
      </c>
      <c r="X23" s="51">
        <f>ROUND(N23,1)</f>
        <v>0.4</v>
      </c>
    </row>
    <row r="24" spans="1:24" ht="12" customHeight="1" x14ac:dyDescent="0.25">
      <c r="A24" s="145"/>
      <c r="B24" s="141"/>
      <c r="C24" s="45">
        <f t="shared" si="1"/>
        <v>0</v>
      </c>
      <c r="D24" s="45">
        <f t="shared" si="1"/>
        <v>0</v>
      </c>
      <c r="E24" s="46">
        <f t="shared" si="1"/>
        <v>0</v>
      </c>
      <c r="F24" s="174"/>
      <c r="G24" s="174"/>
      <c r="H24" s="174"/>
      <c r="I24" s="174"/>
      <c r="J24" s="174"/>
      <c r="K24" s="174"/>
      <c r="L24" s="174"/>
      <c r="M24" s="181"/>
      <c r="N24" s="182"/>
      <c r="P24" s="50">
        <f>ROUND(F24,2)</f>
        <v>0</v>
      </c>
      <c r="Q24" s="51">
        <f>ROUND(G24,1)</f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0">
        <f t="shared" si="3"/>
        <v>0</v>
      </c>
      <c r="V24" s="51">
        <f>ROUND(L24,1)</f>
        <v>0</v>
      </c>
      <c r="W24" s="52">
        <f t="shared" si="3"/>
        <v>0</v>
      </c>
      <c r="X24" s="51">
        <f t="shared" si="3"/>
        <v>0</v>
      </c>
    </row>
    <row r="25" spans="1:24" ht="12" customHeight="1" x14ac:dyDescent="0.25">
      <c r="A25" s="145"/>
      <c r="B25" s="141"/>
      <c r="C25" s="45">
        <f t="shared" si="1"/>
        <v>0</v>
      </c>
      <c r="D25" s="45">
        <f t="shared" si="1"/>
        <v>0</v>
      </c>
      <c r="E25" s="46">
        <f t="shared" si="1"/>
        <v>0</v>
      </c>
      <c r="F25" s="174"/>
      <c r="G25" s="174"/>
      <c r="H25" s="174"/>
      <c r="I25" s="174"/>
      <c r="J25" s="174"/>
      <c r="K25" s="174"/>
      <c r="L25" s="174"/>
      <c r="M25" s="181"/>
      <c r="N25" s="182"/>
      <c r="P25" s="50">
        <f>ROUND(F25,2)</f>
        <v>0</v>
      </c>
      <c r="Q25" s="51">
        <f>ROUND(G25,1)</f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0">
        <f t="shared" si="3"/>
        <v>0</v>
      </c>
      <c r="V25" s="51">
        <f>ROUND(L25,1)</f>
        <v>0</v>
      </c>
      <c r="W25" s="52">
        <f t="shared" si="3"/>
        <v>0</v>
      </c>
      <c r="X25" s="51">
        <f t="shared" si="3"/>
        <v>0</v>
      </c>
    </row>
    <row r="26" spans="1:24" ht="12" customHeight="1" x14ac:dyDescent="0.35">
      <c r="A26" s="145"/>
      <c r="B26" s="99" t="s">
        <v>22</v>
      </c>
      <c r="C26" s="53" t="s">
        <v>8</v>
      </c>
      <c r="D26" s="34" t="s">
        <v>9</v>
      </c>
      <c r="E26" s="35" t="s">
        <v>23</v>
      </c>
      <c r="F26" s="36" t="s">
        <v>10</v>
      </c>
      <c r="G26" s="36" t="s">
        <v>11</v>
      </c>
      <c r="H26" s="36" t="s">
        <v>12</v>
      </c>
      <c r="I26" s="36" t="s">
        <v>13</v>
      </c>
      <c r="J26" s="36" t="s">
        <v>14</v>
      </c>
      <c r="K26" s="36" t="s">
        <v>15</v>
      </c>
      <c r="L26" s="36" t="s">
        <v>16</v>
      </c>
      <c r="M26" s="36" t="s">
        <v>82</v>
      </c>
      <c r="N26" s="37" t="s">
        <v>81</v>
      </c>
    </row>
    <row r="27" spans="1:24" ht="12" customHeight="1" x14ac:dyDescent="0.25">
      <c r="A27" s="145"/>
      <c r="B27" s="100"/>
      <c r="C27" s="45" t="str">
        <f t="shared" ref="C27:D29" si="4">C11</f>
        <v>Carreggiata</v>
      </c>
      <c r="D27" s="45" t="str">
        <f t="shared" si="4"/>
        <v>M5</v>
      </c>
      <c r="E27" s="54">
        <f>G23*E23</f>
        <v>35105</v>
      </c>
      <c r="F27" s="55" t="str">
        <f t="shared" ref="F27:G29" si="5">IF(AND(P23&gt;=F15,P23&lt;=F15+F15*0.15),"OK","NO")</f>
        <v>NO</v>
      </c>
      <c r="G27" s="55" t="str">
        <f t="shared" si="5"/>
        <v>NO</v>
      </c>
      <c r="H27" s="55" t="str">
        <f>IF(R23&gt;=H15,"OK","NO")</f>
        <v>OK</v>
      </c>
      <c r="I27" s="55" t="str">
        <f t="shared" ref="I27:L29" si="6">IF(S23&gt;=I15,"OK","NO")</f>
        <v>OK</v>
      </c>
      <c r="J27" s="55" t="str">
        <f t="shared" si="6"/>
        <v>OK</v>
      </c>
      <c r="K27" s="55" t="str">
        <f>IF(U23&gt;=K15,"OK","NO")</f>
        <v>OK</v>
      </c>
      <c r="L27" s="55" t="str">
        <f>IF(V23&gt;=L15,"OK","NO")</f>
        <v>OK</v>
      </c>
      <c r="M27" s="55" t="str">
        <f>IF(W23&lt;=M15,"OK","NO")</f>
        <v>OK</v>
      </c>
      <c r="N27" s="56" t="str">
        <f>IF(X23&gt;=N15,"OK","NO")</f>
        <v>OK</v>
      </c>
    </row>
    <row r="28" spans="1:24" ht="12" customHeight="1" x14ac:dyDescent="0.25">
      <c r="A28" s="145"/>
      <c r="B28" s="100"/>
      <c r="C28" s="45">
        <f t="shared" si="4"/>
        <v>0</v>
      </c>
      <c r="D28" s="45">
        <f t="shared" si="4"/>
        <v>0</v>
      </c>
      <c r="E28" s="54">
        <f>G24*E24</f>
        <v>0</v>
      </c>
      <c r="F28" s="55" t="str">
        <f t="shared" si="5"/>
        <v>OK</v>
      </c>
      <c r="G28" s="55" t="str">
        <f t="shared" si="5"/>
        <v>OK</v>
      </c>
      <c r="H28" s="55" t="str">
        <f>IF(R24&gt;=H16,"OK","NO")</f>
        <v>OK</v>
      </c>
      <c r="I28" s="55" t="str">
        <f t="shared" si="6"/>
        <v>OK</v>
      </c>
      <c r="J28" s="55" t="str">
        <f t="shared" si="6"/>
        <v>OK</v>
      </c>
      <c r="K28" s="55" t="str">
        <f t="shared" si="6"/>
        <v>OK</v>
      </c>
      <c r="L28" s="55" t="str">
        <f t="shared" si="6"/>
        <v>OK</v>
      </c>
      <c r="M28" s="55" t="str">
        <f>IF(W24&lt;=M16,"OK","NO")</f>
        <v>OK</v>
      </c>
      <c r="N28" s="56" t="str">
        <f>IF(X24&gt;=N16,"OK","NO")</f>
        <v>OK</v>
      </c>
    </row>
    <row r="29" spans="1:24" ht="12" customHeight="1" x14ac:dyDescent="0.25">
      <c r="A29" s="145"/>
      <c r="B29" s="100"/>
      <c r="C29" s="45">
        <f t="shared" si="4"/>
        <v>0</v>
      </c>
      <c r="D29" s="45">
        <f t="shared" si="4"/>
        <v>0</v>
      </c>
      <c r="E29" s="54">
        <f>G25*E25</f>
        <v>0</v>
      </c>
      <c r="F29" s="55" t="str">
        <f t="shared" si="5"/>
        <v>OK</v>
      </c>
      <c r="G29" s="55" t="str">
        <f t="shared" si="5"/>
        <v>OK</v>
      </c>
      <c r="H29" s="55" t="str">
        <f>IF(R25&gt;=H17,"OK","NO")</f>
        <v>OK</v>
      </c>
      <c r="I29" s="55" t="str">
        <f t="shared" si="6"/>
        <v>OK</v>
      </c>
      <c r="J29" s="55" t="str">
        <f t="shared" si="6"/>
        <v>OK</v>
      </c>
      <c r="K29" s="55" t="str">
        <f t="shared" si="6"/>
        <v>OK</v>
      </c>
      <c r="L29" s="55" t="str">
        <f t="shared" si="6"/>
        <v>OK</v>
      </c>
      <c r="M29" s="55" t="str">
        <f>IF(W25&lt;=M17,"OK","NO")</f>
        <v>OK</v>
      </c>
      <c r="N29" s="56" t="str">
        <f>IF(X25&gt;=N17,"OK","NO")</f>
        <v>OK</v>
      </c>
    </row>
    <row r="30" spans="1:24" ht="15" customHeight="1" x14ac:dyDescent="0.25">
      <c r="A30" s="96" t="s">
        <v>51</v>
      </c>
      <c r="B30" s="135" t="s">
        <v>24</v>
      </c>
      <c r="C30" s="136"/>
      <c r="D30" s="136"/>
      <c r="E30" s="136"/>
      <c r="F30" s="136"/>
      <c r="G30" s="136"/>
      <c r="H30" s="136"/>
      <c r="I30" s="136"/>
      <c r="J30" s="136"/>
      <c r="K30" s="188"/>
      <c r="L30" s="188"/>
      <c r="M30" s="188"/>
      <c r="N30" s="189"/>
    </row>
    <row r="31" spans="1:24" ht="12" customHeight="1" x14ac:dyDescent="0.25">
      <c r="A31" s="97"/>
      <c r="B31" s="139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40"/>
    </row>
    <row r="32" spans="1:24" ht="12" customHeight="1" x14ac:dyDescent="0.25">
      <c r="A32" s="97"/>
      <c r="B32" s="141" t="s">
        <v>25</v>
      </c>
      <c r="C32" s="142" t="s">
        <v>8</v>
      </c>
      <c r="D32" s="142"/>
      <c r="E32" s="31" t="s">
        <v>26</v>
      </c>
      <c r="F32" s="36" t="s">
        <v>27</v>
      </c>
      <c r="G32" s="36" t="s">
        <v>41</v>
      </c>
      <c r="H32" s="36" t="s">
        <v>28</v>
      </c>
      <c r="I32" s="36" t="s">
        <v>46</v>
      </c>
      <c r="J32" s="36" t="s">
        <v>40</v>
      </c>
      <c r="K32" s="36" t="s">
        <v>29</v>
      </c>
      <c r="L32" s="36" t="s">
        <v>47</v>
      </c>
      <c r="M32" s="143" t="s">
        <v>48</v>
      </c>
      <c r="N32" s="144"/>
    </row>
    <row r="33" spans="1:14" ht="12" customHeight="1" x14ac:dyDescent="0.25">
      <c r="A33" s="97"/>
      <c r="B33" s="141"/>
      <c r="C33" s="190" t="s">
        <v>77</v>
      </c>
      <c r="D33" s="190"/>
      <c r="E33" s="172" t="s">
        <v>83</v>
      </c>
      <c r="F33" s="191">
        <v>6600</v>
      </c>
      <c r="G33" s="192">
        <v>70</v>
      </c>
      <c r="H33" s="192">
        <v>55</v>
      </c>
      <c r="I33" s="192">
        <v>4281</v>
      </c>
      <c r="J33" s="192">
        <v>19</v>
      </c>
      <c r="K33" s="174">
        <v>0.9</v>
      </c>
      <c r="L33" s="59">
        <f>J33*G33/1000</f>
        <v>1.33</v>
      </c>
      <c r="M33" s="94">
        <f>L33*I33</f>
        <v>5693.7300000000005</v>
      </c>
      <c r="N33" s="95"/>
    </row>
    <row r="34" spans="1:14" ht="12" customHeight="1" x14ac:dyDescent="0.25">
      <c r="A34" s="97"/>
      <c r="B34" s="141"/>
      <c r="C34" s="190" t="s">
        <v>78</v>
      </c>
      <c r="D34" s="190"/>
      <c r="E34" s="172" t="s">
        <v>83</v>
      </c>
      <c r="F34" s="191">
        <v>6600</v>
      </c>
      <c r="G34" s="192">
        <v>70</v>
      </c>
      <c r="H34" s="192">
        <v>55</v>
      </c>
      <c r="I34" s="192">
        <v>4281</v>
      </c>
      <c r="J34" s="192">
        <v>5</v>
      </c>
      <c r="K34" s="174">
        <v>0.9</v>
      </c>
      <c r="L34" s="59">
        <f>J34*G34/1000</f>
        <v>0.35</v>
      </c>
      <c r="M34" s="94">
        <f>L34*I34</f>
        <v>1498.35</v>
      </c>
      <c r="N34" s="95"/>
    </row>
    <row r="35" spans="1:14" ht="12" customHeight="1" x14ac:dyDescent="0.25">
      <c r="A35" s="97"/>
      <c r="B35" s="141"/>
      <c r="C35" s="190"/>
      <c r="D35" s="190"/>
      <c r="E35" s="172"/>
      <c r="F35" s="191"/>
      <c r="G35" s="192"/>
      <c r="H35" s="192"/>
      <c r="I35" s="192"/>
      <c r="J35" s="192"/>
      <c r="K35" s="174"/>
      <c r="L35" s="59">
        <f>J35*G35/1000</f>
        <v>0</v>
      </c>
      <c r="M35" s="94">
        <f>L35*I35</f>
        <v>0</v>
      </c>
      <c r="N35" s="95"/>
    </row>
    <row r="36" spans="1:14" ht="12" customHeight="1" x14ac:dyDescent="0.25">
      <c r="A36" s="97"/>
      <c r="B36" s="141"/>
      <c r="C36" s="190"/>
      <c r="D36" s="190"/>
      <c r="E36" s="172"/>
      <c r="F36" s="191"/>
      <c r="G36" s="192"/>
      <c r="H36" s="192"/>
      <c r="I36" s="192"/>
      <c r="J36" s="192"/>
      <c r="K36" s="174"/>
      <c r="L36" s="59">
        <f>J36*G36/1000</f>
        <v>0</v>
      </c>
      <c r="M36" s="94">
        <f>L36*I36</f>
        <v>0</v>
      </c>
      <c r="N36" s="95"/>
    </row>
    <row r="37" spans="1:14" ht="12" customHeight="1" x14ac:dyDescent="0.25">
      <c r="A37" s="97"/>
      <c r="B37" s="141"/>
      <c r="C37" s="190"/>
      <c r="D37" s="190"/>
      <c r="E37" s="172"/>
      <c r="F37" s="191"/>
      <c r="G37" s="192"/>
      <c r="H37" s="192"/>
      <c r="I37" s="192"/>
      <c r="J37" s="192"/>
      <c r="K37" s="174"/>
      <c r="L37" s="59">
        <f>J37*G37/1000</f>
        <v>0</v>
      </c>
      <c r="M37" s="94">
        <f>L37*I37</f>
        <v>0</v>
      </c>
      <c r="N37" s="95"/>
    </row>
    <row r="38" spans="1:14" ht="15" customHeight="1" x14ac:dyDescent="0.25">
      <c r="A38" s="97"/>
      <c r="B38" s="60" t="s">
        <v>30</v>
      </c>
      <c r="C38" s="122"/>
      <c r="D38" s="122"/>
      <c r="E38" s="123">
        <f>F33*J33+F34*J34+F35*J35+F36*J36+F37*J37</f>
        <v>158400</v>
      </c>
      <c r="F38" s="123"/>
      <c r="G38" s="62"/>
      <c r="H38" s="123">
        <f>I33*J33+I34*J34+I35*J35+I36*J36+I37*J37</f>
        <v>102744</v>
      </c>
      <c r="I38" s="123"/>
      <c r="J38" s="62">
        <f>SUM(J33:J37)</f>
        <v>24</v>
      </c>
      <c r="K38" s="124">
        <f>SUM(L33:L37)</f>
        <v>1.6800000000000002</v>
      </c>
      <c r="L38" s="125"/>
      <c r="M38" s="125">
        <f>SUM(M33:N37)</f>
        <v>7192.08</v>
      </c>
      <c r="N38" s="126"/>
    </row>
    <row r="39" spans="1:14" ht="15" customHeight="1" x14ac:dyDescent="0.3">
      <c r="A39" s="134"/>
      <c r="B39" s="63"/>
      <c r="C39" s="106" t="s">
        <v>61</v>
      </c>
      <c r="D39" s="107"/>
      <c r="E39" s="193" t="s">
        <v>43</v>
      </c>
      <c r="F39" s="109">
        <f>IF(E39="NO",1,'Profilo Funzionamento'!AD30)</f>
        <v>1</v>
      </c>
      <c r="G39" s="109">
        <f>IF(H38="NO",2.5,2)</f>
        <v>2</v>
      </c>
      <c r="H39" s="110">
        <f>1-J39/2</f>
        <v>0.95</v>
      </c>
      <c r="I39" s="111"/>
      <c r="J39" s="65">
        <f>1-(J33*K33*I33+J34*K34*I34+J35*K35*I35+J36*K36*I36+J37*K37*I37)/H38</f>
        <v>9.9999999999999978E-2</v>
      </c>
      <c r="K39" s="112" t="str">
        <f>IF(D45&lt;=I45,"Verificata","Non Verificata")</f>
        <v>Non Verificata</v>
      </c>
      <c r="L39" s="113"/>
      <c r="M39" s="113"/>
      <c r="N39" s="114"/>
    </row>
    <row r="40" spans="1:14" ht="15" customHeight="1" x14ac:dyDescent="0.3">
      <c r="A40" s="96" t="s">
        <v>62</v>
      </c>
      <c r="B40" s="99" t="s">
        <v>31</v>
      </c>
      <c r="C40" s="102" t="s">
        <v>32</v>
      </c>
      <c r="D40" s="102"/>
      <c r="E40" s="67">
        <f>SUM(E27:E29)/E6</f>
        <v>17</v>
      </c>
      <c r="F40" s="103"/>
      <c r="G40" s="103"/>
      <c r="H40" s="103"/>
      <c r="I40" s="103"/>
      <c r="J40" s="103"/>
      <c r="K40" s="115"/>
      <c r="L40" s="116"/>
      <c r="M40" s="116"/>
      <c r="N40" s="117"/>
    </row>
    <row r="41" spans="1:14" ht="15" customHeight="1" x14ac:dyDescent="0.3">
      <c r="A41" s="97"/>
      <c r="B41" s="99"/>
      <c r="C41" s="104"/>
      <c r="D41" s="105"/>
      <c r="E41" s="105"/>
      <c r="F41" s="105"/>
      <c r="G41" s="105"/>
      <c r="H41" s="105"/>
      <c r="I41" s="105"/>
      <c r="J41" s="105"/>
      <c r="K41" s="115"/>
      <c r="L41" s="116"/>
      <c r="M41" s="116"/>
      <c r="N41" s="117"/>
    </row>
    <row r="42" spans="1:14" ht="15" customHeight="1" x14ac:dyDescent="0.3">
      <c r="A42" s="97"/>
      <c r="B42" s="99"/>
      <c r="C42" s="106" t="s">
        <v>42</v>
      </c>
      <c r="D42" s="107"/>
      <c r="E42" s="193" t="s">
        <v>43</v>
      </c>
      <c r="F42" s="127"/>
      <c r="G42" s="128"/>
      <c r="H42" s="128"/>
      <c r="I42" s="128"/>
      <c r="J42" s="129"/>
      <c r="K42" s="115"/>
      <c r="L42" s="116"/>
      <c r="M42" s="116"/>
      <c r="N42" s="117"/>
    </row>
    <row r="43" spans="1:14" ht="15" customHeight="1" x14ac:dyDescent="0.25">
      <c r="A43" s="97"/>
      <c r="B43" s="100"/>
      <c r="C43" s="88"/>
      <c r="D43" s="89"/>
      <c r="E43" s="90"/>
      <c r="F43" s="130"/>
      <c r="G43" s="131"/>
      <c r="H43" s="131"/>
      <c r="I43" s="131"/>
      <c r="J43" s="132"/>
      <c r="K43" s="115"/>
      <c r="L43" s="116"/>
      <c r="M43" s="116"/>
      <c r="N43" s="117"/>
    </row>
    <row r="44" spans="1:14" ht="15" customHeight="1" x14ac:dyDescent="0.3">
      <c r="A44" s="97"/>
      <c r="B44" s="100"/>
      <c r="C44" s="91"/>
      <c r="D44" s="92"/>
      <c r="E44" s="93"/>
      <c r="F44" s="102" t="s">
        <v>44</v>
      </c>
      <c r="G44" s="102"/>
      <c r="H44" s="102"/>
      <c r="I44" s="108">
        <f>IF(E42="NO",3,2.5)</f>
        <v>3</v>
      </c>
      <c r="J44" s="108">
        <f>IF(K43="NO",2.5,2)</f>
        <v>2</v>
      </c>
      <c r="K44" s="115"/>
      <c r="L44" s="116"/>
      <c r="M44" s="116"/>
      <c r="N44" s="117"/>
    </row>
    <row r="45" spans="1:14" ht="15" customHeight="1" thickBot="1" x14ac:dyDescent="0.35">
      <c r="A45" s="98"/>
      <c r="B45" s="101"/>
      <c r="C45" s="68" t="s">
        <v>39</v>
      </c>
      <c r="D45" s="69">
        <f>ROUND(E45*100/E40,1)</f>
        <v>20.5</v>
      </c>
      <c r="E45" s="70">
        <f>M38*F39/E6</f>
        <v>3.4828474576271184</v>
      </c>
      <c r="F45" s="87" t="s">
        <v>49</v>
      </c>
      <c r="G45" s="87"/>
      <c r="H45" s="87"/>
      <c r="I45" s="121">
        <v>15</v>
      </c>
      <c r="J45" s="121"/>
      <c r="K45" s="118"/>
      <c r="L45" s="119"/>
      <c r="M45" s="119"/>
      <c r="N45" s="120"/>
    </row>
    <row r="46" spans="1:14" ht="12" thickTop="1" x14ac:dyDescent="0.25"/>
  </sheetData>
  <mergeCells count="64">
    <mergeCell ref="A1:N1"/>
    <mergeCell ref="A2:A7"/>
    <mergeCell ref="B2:D3"/>
    <mergeCell ref="E2:N3"/>
    <mergeCell ref="B4:D4"/>
    <mergeCell ref="E4:G4"/>
    <mergeCell ref="H4:N6"/>
    <mergeCell ref="B5:D5"/>
    <mergeCell ref="E5:G5"/>
    <mergeCell ref="B6:D6"/>
    <mergeCell ref="E6:G6"/>
    <mergeCell ref="B7:N7"/>
    <mergeCell ref="A8:A13"/>
    <mergeCell ref="B8:J8"/>
    <mergeCell ref="K8:N8"/>
    <mergeCell ref="B9:D9"/>
    <mergeCell ref="F9:J9"/>
    <mergeCell ref="K9:N9"/>
    <mergeCell ref="B10:B13"/>
    <mergeCell ref="A14:A21"/>
    <mergeCell ref="B14:B17"/>
    <mergeCell ref="B18:C21"/>
    <mergeCell ref="D18:N21"/>
    <mergeCell ref="A22:A29"/>
    <mergeCell ref="B22:B25"/>
    <mergeCell ref="B26:B29"/>
    <mergeCell ref="C36:D36"/>
    <mergeCell ref="M36:N36"/>
    <mergeCell ref="A30:A39"/>
    <mergeCell ref="B30:J30"/>
    <mergeCell ref="H38:I38"/>
    <mergeCell ref="C37:D37"/>
    <mergeCell ref="K30:N30"/>
    <mergeCell ref="B31:N31"/>
    <mergeCell ref="B32:B37"/>
    <mergeCell ref="C32:D32"/>
    <mergeCell ref="M32:N32"/>
    <mergeCell ref="C33:D33"/>
    <mergeCell ref="M33:N33"/>
    <mergeCell ref="C34:D34"/>
    <mergeCell ref="M34:N34"/>
    <mergeCell ref="C35:D35"/>
    <mergeCell ref="M35:N35"/>
    <mergeCell ref="C38:D38"/>
    <mergeCell ref="E38:F38"/>
    <mergeCell ref="K38:L38"/>
    <mergeCell ref="M38:N38"/>
    <mergeCell ref="F42:J43"/>
    <mergeCell ref="F45:H45"/>
    <mergeCell ref="C43:E44"/>
    <mergeCell ref="M37:N37"/>
    <mergeCell ref="A40:A45"/>
    <mergeCell ref="B40:B45"/>
    <mergeCell ref="C40:D40"/>
    <mergeCell ref="F40:J40"/>
    <mergeCell ref="C41:J41"/>
    <mergeCell ref="C42:D42"/>
    <mergeCell ref="F44:H44"/>
    <mergeCell ref="I44:J44"/>
    <mergeCell ref="C39:D39"/>
    <mergeCell ref="F39:G39"/>
    <mergeCell ref="H39:I39"/>
    <mergeCell ref="K39:N45"/>
    <mergeCell ref="I45:J45"/>
  </mergeCells>
  <phoneticPr fontId="0" type="noConversion"/>
  <conditionalFormatting sqref="L33:L37 F27:N29">
    <cfRule type="cellIs" dxfId="37" priority="21" stopIfTrue="1" operator="equal">
      <formula>"NO"</formula>
    </cfRule>
  </conditionalFormatting>
  <conditionalFormatting sqref="E40">
    <cfRule type="containsErrors" dxfId="36" priority="19">
      <formula>ISERROR(E40)</formula>
    </cfRule>
    <cfRule type="containsErrors" priority="20">
      <formula>ISERROR(E40)</formula>
    </cfRule>
  </conditionalFormatting>
  <conditionalFormatting sqref="I44:J45 D45:E45">
    <cfRule type="containsErrors" dxfId="35" priority="18">
      <formula>ISERROR(D44)</formula>
    </cfRule>
  </conditionalFormatting>
  <conditionalFormatting sqref="F39:G39">
    <cfRule type="containsErrors" dxfId="34" priority="17">
      <formula>ISERROR(F39)</formula>
    </cfRule>
  </conditionalFormatting>
  <conditionalFormatting sqref="H39:I39">
    <cfRule type="containsErrors" dxfId="33" priority="15">
      <formula>ISERROR(H39)</formula>
    </cfRule>
  </conditionalFormatting>
  <conditionalFormatting sqref="J39">
    <cfRule type="containsErrors" dxfId="32" priority="14">
      <formula>ISERROR(J39)</formula>
    </cfRule>
  </conditionalFormatting>
  <conditionalFormatting sqref="C15:D17">
    <cfRule type="cellIs" dxfId="31" priority="11" operator="equal">
      <formula>0</formula>
    </cfRule>
    <cfRule type="cellIs" priority="12" operator="equal">
      <formula>0</formula>
    </cfRule>
    <cfRule type="cellIs" priority="13" operator="equal">
      <formula>0</formula>
    </cfRule>
  </conditionalFormatting>
  <conditionalFormatting sqref="C23:D25">
    <cfRule type="cellIs" dxfId="30" priority="8" operator="equal">
      <formula>0</formula>
    </cfRule>
    <cfRule type="cellIs" priority="9" operator="equal">
      <formula>0</formula>
    </cfRule>
    <cfRule type="cellIs" priority="10" operator="equal">
      <formula>0</formula>
    </cfRule>
  </conditionalFormatting>
  <conditionalFormatting sqref="C27:D29">
    <cfRule type="cellIs" dxfId="29" priority="5" operator="equal">
      <formula>0</formula>
    </cfRule>
    <cfRule type="cellIs" priority="6" operator="equal">
      <formula>0</formula>
    </cfRule>
    <cfRule type="cellIs" priority="7" operator="equal">
      <formula>0</formula>
    </cfRule>
  </conditionalFormatting>
  <conditionalFormatting sqref="K39:N45">
    <cfRule type="containsErrors" dxfId="28" priority="4">
      <formula>ISERROR(K39)</formula>
    </cfRule>
  </conditionalFormatting>
  <conditionalFormatting sqref="F39:G39">
    <cfRule type="containsErrors" dxfId="27" priority="3">
      <formula>ISERROR(F39)</formula>
    </cfRule>
  </conditionalFormatting>
  <conditionalFormatting sqref="I45:J45">
    <cfRule type="containsErrors" dxfId="26" priority="2">
      <formula>ISERROR(I45)</formula>
    </cfRule>
  </conditionalFormatting>
  <conditionalFormatting sqref="I44:J44">
    <cfRule type="containsErrors" dxfId="25" priority="1">
      <formula>ISERROR(I44)</formula>
    </cfRule>
  </conditionalFormatting>
  <printOptions horizontalCentered="1"/>
  <pageMargins left="0.19685039370078741" right="0.19685039370078741" top="0.23622047244094491" bottom="0.19685039370078741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6"/>
  <sheetViews>
    <sheetView zoomScaleNormal="100" workbookViewId="0">
      <selection activeCell="C27" sqref="C27"/>
    </sheetView>
  </sheetViews>
  <sheetFormatPr defaultColWidth="8.81640625" defaultRowHeight="11.5" x14ac:dyDescent="0.25"/>
  <cols>
    <col min="1" max="1" width="4.7265625" style="30" customWidth="1"/>
    <col min="2" max="3" width="20.7265625" style="30" customWidth="1"/>
    <col min="4" max="5" width="10.7265625" style="30" customWidth="1"/>
    <col min="6" max="10" width="8.7265625" style="30" customWidth="1"/>
    <col min="11" max="14" width="7.7265625" style="30" customWidth="1"/>
    <col min="15" max="15" width="6.7265625" style="30" customWidth="1"/>
    <col min="16" max="24" width="6.7265625" style="30" hidden="1" customWidth="1"/>
    <col min="25" max="16384" width="8.81640625" style="30"/>
  </cols>
  <sheetData>
    <row r="1" spans="1:14" ht="25" customHeight="1" thickTop="1" thickBot="1" x14ac:dyDescent="0.55000000000000004">
      <c r="A1" s="168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ht="12" customHeight="1" thickTop="1" x14ac:dyDescent="0.25">
      <c r="A2" s="134" t="s">
        <v>8</v>
      </c>
      <c r="B2" s="154" t="s">
        <v>0</v>
      </c>
      <c r="C2" s="155"/>
      <c r="D2" s="155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1:14" ht="12" customHeight="1" x14ac:dyDescent="0.25">
      <c r="A3" s="145"/>
      <c r="B3" s="156"/>
      <c r="C3" s="157"/>
      <c r="D3" s="157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ht="12" customHeight="1" x14ac:dyDescent="0.25">
      <c r="A4" s="145"/>
      <c r="B4" s="156" t="s">
        <v>1</v>
      </c>
      <c r="C4" s="157"/>
      <c r="D4" s="157"/>
      <c r="E4" s="162"/>
      <c r="F4" s="162"/>
      <c r="G4" s="162"/>
      <c r="H4" s="163"/>
      <c r="I4" s="163"/>
      <c r="J4" s="163"/>
      <c r="K4" s="163"/>
      <c r="L4" s="163"/>
      <c r="M4" s="163"/>
      <c r="N4" s="164"/>
    </row>
    <row r="5" spans="1:14" ht="12" customHeight="1" x14ac:dyDescent="0.25">
      <c r="A5" s="145"/>
      <c r="B5" s="156" t="s">
        <v>2</v>
      </c>
      <c r="C5" s="157"/>
      <c r="D5" s="157"/>
      <c r="E5" s="162"/>
      <c r="F5" s="162"/>
      <c r="G5" s="162"/>
      <c r="H5" s="163"/>
      <c r="I5" s="163"/>
      <c r="J5" s="163"/>
      <c r="K5" s="163"/>
      <c r="L5" s="163"/>
      <c r="M5" s="163"/>
      <c r="N5" s="164"/>
    </row>
    <row r="6" spans="1:14" ht="12" customHeight="1" x14ac:dyDescent="0.25">
      <c r="A6" s="145"/>
      <c r="B6" s="156" t="s">
        <v>3</v>
      </c>
      <c r="C6" s="157"/>
      <c r="D6" s="157"/>
      <c r="E6" s="149">
        <f>SUM(E11:E13)</f>
        <v>0</v>
      </c>
      <c r="F6" s="149"/>
      <c r="G6" s="149"/>
      <c r="H6" s="163"/>
      <c r="I6" s="163"/>
      <c r="J6" s="163"/>
      <c r="K6" s="163"/>
      <c r="L6" s="163"/>
      <c r="M6" s="163"/>
      <c r="N6" s="164"/>
    </row>
    <row r="7" spans="1:14" ht="12" customHeight="1" x14ac:dyDescent="0.25">
      <c r="A7" s="145"/>
      <c r="B7" s="13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40"/>
    </row>
    <row r="8" spans="1:14" ht="15" customHeight="1" x14ac:dyDescent="0.25">
      <c r="A8" s="145" t="s">
        <v>50</v>
      </c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7"/>
      <c r="L8" s="137"/>
      <c r="M8" s="137"/>
      <c r="N8" s="138"/>
    </row>
    <row r="9" spans="1:14" ht="12" customHeight="1" x14ac:dyDescent="0.25">
      <c r="A9" s="145"/>
      <c r="B9" s="150"/>
      <c r="C9" s="103"/>
      <c r="D9" s="103"/>
      <c r="E9" s="32"/>
      <c r="F9" s="122" t="s">
        <v>5</v>
      </c>
      <c r="G9" s="122"/>
      <c r="H9" s="122"/>
      <c r="I9" s="122"/>
      <c r="J9" s="122"/>
      <c r="K9" s="122" t="s">
        <v>6</v>
      </c>
      <c r="L9" s="122"/>
      <c r="M9" s="122"/>
      <c r="N9" s="140"/>
    </row>
    <row r="10" spans="1:14" ht="12" customHeight="1" x14ac:dyDescent="0.25">
      <c r="A10" s="145"/>
      <c r="B10" s="141" t="s">
        <v>7</v>
      </c>
      <c r="C10" s="33" t="s">
        <v>8</v>
      </c>
      <c r="D10" s="34" t="s">
        <v>9</v>
      </c>
      <c r="E10" s="35" t="s">
        <v>71</v>
      </c>
      <c r="F10" s="36" t="s">
        <v>10</v>
      </c>
      <c r="G10" s="36" t="s">
        <v>11</v>
      </c>
      <c r="H10" s="36" t="s">
        <v>12</v>
      </c>
      <c r="I10" s="36" t="s">
        <v>13</v>
      </c>
      <c r="J10" s="36" t="s">
        <v>14</v>
      </c>
      <c r="K10" s="36" t="s">
        <v>15</v>
      </c>
      <c r="L10" s="36" t="s">
        <v>16</v>
      </c>
      <c r="M10" s="36" t="s">
        <v>17</v>
      </c>
      <c r="N10" s="37" t="s">
        <v>18</v>
      </c>
    </row>
    <row r="11" spans="1:14" ht="12" customHeight="1" x14ac:dyDescent="0.25">
      <c r="A11" s="145"/>
      <c r="B11" s="141"/>
      <c r="C11" s="38"/>
      <c r="D11" s="39"/>
      <c r="E11" s="40"/>
      <c r="F11" s="41"/>
      <c r="G11" s="42"/>
      <c r="H11" s="42"/>
      <c r="I11" s="42"/>
      <c r="J11" s="42"/>
      <c r="K11" s="41"/>
      <c r="L11" s="42"/>
      <c r="M11" s="43"/>
      <c r="N11" s="44"/>
    </row>
    <row r="12" spans="1:14" ht="12" customHeight="1" x14ac:dyDescent="0.25">
      <c r="A12" s="145"/>
      <c r="B12" s="141"/>
      <c r="C12" s="38"/>
      <c r="D12" s="39"/>
      <c r="E12" s="40"/>
      <c r="F12" s="41"/>
      <c r="G12" s="42"/>
      <c r="H12" s="42"/>
      <c r="I12" s="42"/>
      <c r="J12" s="42"/>
      <c r="K12" s="41"/>
      <c r="L12" s="42"/>
      <c r="M12" s="43"/>
      <c r="N12" s="44"/>
    </row>
    <row r="13" spans="1:14" ht="12" customHeight="1" x14ac:dyDescent="0.25">
      <c r="A13" s="145"/>
      <c r="B13" s="141"/>
      <c r="C13" s="38"/>
      <c r="D13" s="39"/>
      <c r="E13" s="40"/>
      <c r="F13" s="41"/>
      <c r="G13" s="42"/>
      <c r="H13" s="42"/>
      <c r="I13" s="42"/>
      <c r="J13" s="42"/>
      <c r="K13" s="41"/>
      <c r="L13" s="42"/>
      <c r="M13" s="43"/>
      <c r="N13" s="44"/>
    </row>
    <row r="14" spans="1:14" ht="12" customHeight="1" x14ac:dyDescent="0.25">
      <c r="A14" s="145" t="s">
        <v>52</v>
      </c>
      <c r="B14" s="141" t="s">
        <v>19</v>
      </c>
      <c r="C14" s="33" t="s">
        <v>8</v>
      </c>
      <c r="D14" s="34" t="s">
        <v>9</v>
      </c>
      <c r="E14" s="35" t="s">
        <v>71</v>
      </c>
      <c r="F14" s="36" t="s">
        <v>10</v>
      </c>
      <c r="G14" s="36" t="s">
        <v>11</v>
      </c>
      <c r="H14" s="36" t="s">
        <v>12</v>
      </c>
      <c r="I14" s="36" t="s">
        <v>13</v>
      </c>
      <c r="J14" s="36" t="s">
        <v>14</v>
      </c>
      <c r="K14" s="36" t="s">
        <v>15</v>
      </c>
      <c r="L14" s="36" t="s">
        <v>16</v>
      </c>
      <c r="M14" s="36" t="s">
        <v>17</v>
      </c>
      <c r="N14" s="37" t="s">
        <v>18</v>
      </c>
    </row>
    <row r="15" spans="1:14" ht="12" customHeight="1" x14ac:dyDescent="0.25">
      <c r="A15" s="145"/>
      <c r="B15" s="141"/>
      <c r="C15" s="45">
        <f t="shared" ref="C15:E17" si="0">C11</f>
        <v>0</v>
      </c>
      <c r="D15" s="45">
        <f t="shared" si="0"/>
        <v>0</v>
      </c>
      <c r="E15" s="46">
        <f t="shared" si="0"/>
        <v>0</v>
      </c>
      <c r="F15" s="47"/>
      <c r="G15" s="42"/>
      <c r="H15" s="42"/>
      <c r="I15" s="42"/>
      <c r="J15" s="42"/>
      <c r="K15" s="41"/>
      <c r="L15" s="42"/>
      <c r="M15" s="43"/>
      <c r="N15" s="44"/>
    </row>
    <row r="16" spans="1:14" ht="12" customHeight="1" x14ac:dyDescent="0.25">
      <c r="A16" s="145"/>
      <c r="B16" s="141"/>
      <c r="C16" s="45">
        <f t="shared" si="0"/>
        <v>0</v>
      </c>
      <c r="D16" s="45">
        <f t="shared" si="0"/>
        <v>0</v>
      </c>
      <c r="E16" s="46">
        <f t="shared" si="0"/>
        <v>0</v>
      </c>
      <c r="F16" s="41"/>
      <c r="G16" s="42"/>
      <c r="H16" s="42"/>
      <c r="I16" s="42"/>
      <c r="J16" s="42"/>
      <c r="K16" s="41"/>
      <c r="L16" s="42"/>
      <c r="M16" s="43"/>
      <c r="N16" s="44"/>
    </row>
    <row r="17" spans="1:24" ht="12" customHeight="1" x14ac:dyDescent="0.25">
      <c r="A17" s="145"/>
      <c r="B17" s="141"/>
      <c r="C17" s="45">
        <f t="shared" si="0"/>
        <v>0</v>
      </c>
      <c r="D17" s="45">
        <f t="shared" si="0"/>
        <v>0</v>
      </c>
      <c r="E17" s="46">
        <f t="shared" si="0"/>
        <v>0</v>
      </c>
      <c r="F17" s="41"/>
      <c r="G17" s="42"/>
      <c r="H17" s="42"/>
      <c r="I17" s="42"/>
      <c r="J17" s="42"/>
      <c r="K17" s="41"/>
      <c r="L17" s="42"/>
      <c r="M17" s="43"/>
      <c r="N17" s="44"/>
    </row>
    <row r="18" spans="1:24" ht="12" customHeight="1" x14ac:dyDescent="0.25">
      <c r="A18" s="145"/>
      <c r="B18" s="141" t="s">
        <v>20</v>
      </c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8"/>
    </row>
    <row r="19" spans="1:24" ht="12" customHeight="1" x14ac:dyDescent="0.25">
      <c r="A19" s="145"/>
      <c r="B19" s="141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8"/>
    </row>
    <row r="20" spans="1:24" ht="12" customHeight="1" x14ac:dyDescent="0.25">
      <c r="A20" s="145"/>
      <c r="B20" s="141"/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1:24" ht="12" customHeight="1" x14ac:dyDescent="0.25">
      <c r="A21" s="145"/>
      <c r="B21" s="141"/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</row>
    <row r="22" spans="1:24" ht="12" customHeight="1" x14ac:dyDescent="0.25">
      <c r="A22" s="145" t="s">
        <v>53</v>
      </c>
      <c r="B22" s="141" t="s">
        <v>21</v>
      </c>
      <c r="C22" s="33" t="s">
        <v>8</v>
      </c>
      <c r="D22" s="34" t="s">
        <v>9</v>
      </c>
      <c r="E22" s="35" t="s">
        <v>71</v>
      </c>
      <c r="F22" s="36" t="s">
        <v>10</v>
      </c>
      <c r="G22" s="36" t="s">
        <v>11</v>
      </c>
      <c r="H22" s="36" t="s">
        <v>12</v>
      </c>
      <c r="I22" s="36" t="s">
        <v>13</v>
      </c>
      <c r="J22" s="36" t="s">
        <v>14</v>
      </c>
      <c r="K22" s="36" t="s">
        <v>15</v>
      </c>
      <c r="L22" s="36" t="s">
        <v>16</v>
      </c>
      <c r="M22" s="36" t="s">
        <v>17</v>
      </c>
      <c r="N22" s="37" t="s">
        <v>18</v>
      </c>
    </row>
    <row r="23" spans="1:24" ht="12" customHeight="1" x14ac:dyDescent="0.25">
      <c r="A23" s="145"/>
      <c r="B23" s="141"/>
      <c r="C23" s="45">
        <f t="shared" ref="C23:E25" si="1">C11</f>
        <v>0</v>
      </c>
      <c r="D23" s="45">
        <f t="shared" si="1"/>
        <v>0</v>
      </c>
      <c r="E23" s="46">
        <f t="shared" si="1"/>
        <v>0</v>
      </c>
      <c r="F23" s="41"/>
      <c r="G23" s="41"/>
      <c r="H23" s="41"/>
      <c r="I23" s="41"/>
      <c r="J23" s="41"/>
      <c r="K23" s="41"/>
      <c r="L23" s="41"/>
      <c r="M23" s="48"/>
      <c r="N23" s="49"/>
      <c r="P23" s="50">
        <f>ROUND(F23,2)</f>
        <v>0</v>
      </c>
      <c r="Q23" s="51">
        <f>ROUND(G23,1)</f>
        <v>0</v>
      </c>
      <c r="R23" s="51">
        <f t="shared" ref="R23:T25" si="2">ROUND(H23,1)</f>
        <v>0</v>
      </c>
      <c r="S23" s="51">
        <f t="shared" si="2"/>
        <v>0</v>
      </c>
      <c r="T23" s="51">
        <f t="shared" si="2"/>
        <v>0</v>
      </c>
      <c r="U23" s="50">
        <f t="shared" ref="U23:X25" si="3">ROUND(K23,2)</f>
        <v>0</v>
      </c>
      <c r="V23" s="51">
        <f>ROUND(L23,1)</f>
        <v>0</v>
      </c>
      <c r="W23" s="52">
        <f t="shared" si="3"/>
        <v>0</v>
      </c>
      <c r="X23" s="51">
        <f>ROUND(N23,1)</f>
        <v>0</v>
      </c>
    </row>
    <row r="24" spans="1:24" ht="12" customHeight="1" x14ac:dyDescent="0.25">
      <c r="A24" s="145"/>
      <c r="B24" s="141"/>
      <c r="C24" s="45">
        <f t="shared" si="1"/>
        <v>0</v>
      </c>
      <c r="D24" s="45">
        <f t="shared" si="1"/>
        <v>0</v>
      </c>
      <c r="E24" s="46">
        <f t="shared" si="1"/>
        <v>0</v>
      </c>
      <c r="F24" s="41"/>
      <c r="G24" s="41"/>
      <c r="H24" s="41"/>
      <c r="I24" s="41"/>
      <c r="J24" s="41"/>
      <c r="K24" s="41"/>
      <c r="L24" s="41"/>
      <c r="M24" s="48"/>
      <c r="N24" s="49"/>
      <c r="P24" s="50">
        <f>ROUND(F24,2)</f>
        <v>0</v>
      </c>
      <c r="Q24" s="51">
        <f>ROUND(G24,1)</f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0">
        <f t="shared" si="3"/>
        <v>0</v>
      </c>
      <c r="V24" s="51">
        <f>ROUND(L24,1)</f>
        <v>0</v>
      </c>
      <c r="W24" s="52">
        <f t="shared" si="3"/>
        <v>0</v>
      </c>
      <c r="X24" s="51">
        <f t="shared" si="3"/>
        <v>0</v>
      </c>
    </row>
    <row r="25" spans="1:24" ht="12" customHeight="1" x14ac:dyDescent="0.25">
      <c r="A25" s="145"/>
      <c r="B25" s="141"/>
      <c r="C25" s="45">
        <f t="shared" si="1"/>
        <v>0</v>
      </c>
      <c r="D25" s="45">
        <f t="shared" si="1"/>
        <v>0</v>
      </c>
      <c r="E25" s="46">
        <f t="shared" si="1"/>
        <v>0</v>
      </c>
      <c r="F25" s="41"/>
      <c r="G25" s="41"/>
      <c r="H25" s="41"/>
      <c r="I25" s="41"/>
      <c r="J25" s="41"/>
      <c r="K25" s="41"/>
      <c r="L25" s="41"/>
      <c r="M25" s="48"/>
      <c r="N25" s="49"/>
      <c r="P25" s="50">
        <f>ROUND(F25,2)</f>
        <v>0</v>
      </c>
      <c r="Q25" s="51">
        <f>ROUND(G25,1)</f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0">
        <f t="shared" si="3"/>
        <v>0</v>
      </c>
      <c r="V25" s="51">
        <f>ROUND(L25,1)</f>
        <v>0</v>
      </c>
      <c r="W25" s="52">
        <f t="shared" si="3"/>
        <v>0</v>
      </c>
      <c r="X25" s="51">
        <f t="shared" si="3"/>
        <v>0</v>
      </c>
    </row>
    <row r="26" spans="1:24" ht="12" customHeight="1" x14ac:dyDescent="0.25">
      <c r="A26" s="145"/>
      <c r="B26" s="99" t="s">
        <v>22</v>
      </c>
      <c r="C26" s="53" t="s">
        <v>8</v>
      </c>
      <c r="D26" s="34" t="s">
        <v>9</v>
      </c>
      <c r="E26" s="35" t="s">
        <v>23</v>
      </c>
      <c r="F26" s="36" t="s">
        <v>10</v>
      </c>
      <c r="G26" s="36" t="s">
        <v>11</v>
      </c>
      <c r="H26" s="36" t="s">
        <v>12</v>
      </c>
      <c r="I26" s="36" t="s">
        <v>13</v>
      </c>
      <c r="J26" s="36" t="s">
        <v>14</v>
      </c>
      <c r="K26" s="36" t="s">
        <v>15</v>
      </c>
      <c r="L26" s="36" t="s">
        <v>16</v>
      </c>
      <c r="M26" s="36" t="s">
        <v>17</v>
      </c>
      <c r="N26" s="37" t="s">
        <v>18</v>
      </c>
    </row>
    <row r="27" spans="1:24" ht="12" customHeight="1" x14ac:dyDescent="0.25">
      <c r="A27" s="145"/>
      <c r="B27" s="100"/>
      <c r="C27" s="45">
        <f t="shared" ref="C27:D29" si="4">C11</f>
        <v>0</v>
      </c>
      <c r="D27" s="45">
        <f t="shared" si="4"/>
        <v>0</v>
      </c>
      <c r="E27" s="54">
        <f>G23*E23</f>
        <v>0</v>
      </c>
      <c r="F27" s="55" t="str">
        <f t="shared" ref="F27:G29" si="5">IF(AND(P23&gt;=F15,P23&lt;=F15+F15*0.15),"OK","NO")</f>
        <v>OK</v>
      </c>
      <c r="G27" s="55" t="str">
        <f t="shared" si="5"/>
        <v>OK</v>
      </c>
      <c r="H27" s="55" t="str">
        <f>IF(R23&gt;=H15,"OK","NO")</f>
        <v>OK</v>
      </c>
      <c r="I27" s="55" t="str">
        <f t="shared" ref="I27:L29" si="6">IF(S23&gt;=I15,"OK","NO")</f>
        <v>OK</v>
      </c>
      <c r="J27" s="55" t="str">
        <f t="shared" si="6"/>
        <v>OK</v>
      </c>
      <c r="K27" s="55" t="str">
        <f>IF(U23&gt;=K15,"OK","NO")</f>
        <v>OK</v>
      </c>
      <c r="L27" s="55" t="str">
        <f>IF(V23&gt;=L15,"OK","NO")</f>
        <v>OK</v>
      </c>
      <c r="M27" s="55" t="str">
        <f>IF(W23&lt;=M15,"OK","NO")</f>
        <v>OK</v>
      </c>
      <c r="N27" s="56" t="str">
        <f>IF(X23&gt;=N15,"OK","NO")</f>
        <v>OK</v>
      </c>
    </row>
    <row r="28" spans="1:24" ht="12" customHeight="1" x14ac:dyDescent="0.25">
      <c r="A28" s="145"/>
      <c r="B28" s="100"/>
      <c r="C28" s="45">
        <f t="shared" si="4"/>
        <v>0</v>
      </c>
      <c r="D28" s="45">
        <f t="shared" si="4"/>
        <v>0</v>
      </c>
      <c r="E28" s="54">
        <f>G24*E24</f>
        <v>0</v>
      </c>
      <c r="F28" s="55" t="str">
        <f t="shared" si="5"/>
        <v>OK</v>
      </c>
      <c r="G28" s="55" t="str">
        <f t="shared" si="5"/>
        <v>OK</v>
      </c>
      <c r="H28" s="55" t="str">
        <f>IF(R24&gt;=H16,"OK","NO")</f>
        <v>OK</v>
      </c>
      <c r="I28" s="55" t="str">
        <f t="shared" si="6"/>
        <v>OK</v>
      </c>
      <c r="J28" s="55" t="str">
        <f t="shared" si="6"/>
        <v>OK</v>
      </c>
      <c r="K28" s="55" t="str">
        <f t="shared" si="6"/>
        <v>OK</v>
      </c>
      <c r="L28" s="55" t="str">
        <f t="shared" si="6"/>
        <v>OK</v>
      </c>
      <c r="M28" s="55" t="str">
        <f>IF(W24&lt;=M16,"OK","NO")</f>
        <v>OK</v>
      </c>
      <c r="N28" s="56" t="str">
        <f>IF(X24&gt;=N16,"OK","NO")</f>
        <v>OK</v>
      </c>
    </row>
    <row r="29" spans="1:24" ht="12" customHeight="1" x14ac:dyDescent="0.25">
      <c r="A29" s="145"/>
      <c r="B29" s="100"/>
      <c r="C29" s="45">
        <f t="shared" si="4"/>
        <v>0</v>
      </c>
      <c r="D29" s="45">
        <f t="shared" si="4"/>
        <v>0</v>
      </c>
      <c r="E29" s="54">
        <f>G25*E25</f>
        <v>0</v>
      </c>
      <c r="F29" s="55" t="str">
        <f t="shared" si="5"/>
        <v>OK</v>
      </c>
      <c r="G29" s="55" t="str">
        <f t="shared" si="5"/>
        <v>OK</v>
      </c>
      <c r="H29" s="55" t="str">
        <f>IF(R25&gt;=H17,"OK","NO")</f>
        <v>OK</v>
      </c>
      <c r="I29" s="55" t="str">
        <f t="shared" si="6"/>
        <v>OK</v>
      </c>
      <c r="J29" s="55" t="str">
        <f t="shared" si="6"/>
        <v>OK</v>
      </c>
      <c r="K29" s="55" t="str">
        <f t="shared" si="6"/>
        <v>OK</v>
      </c>
      <c r="L29" s="55" t="str">
        <f t="shared" si="6"/>
        <v>OK</v>
      </c>
      <c r="M29" s="55" t="str">
        <f>IF(W25&lt;=M17,"OK","NO")</f>
        <v>OK</v>
      </c>
      <c r="N29" s="56" t="str">
        <f>IF(X25&gt;=N17,"OK","NO")</f>
        <v>OK</v>
      </c>
    </row>
    <row r="30" spans="1:24" ht="15" customHeight="1" x14ac:dyDescent="0.25">
      <c r="A30" s="96" t="s">
        <v>51</v>
      </c>
      <c r="B30" s="135" t="s">
        <v>24</v>
      </c>
      <c r="C30" s="136"/>
      <c r="D30" s="136"/>
      <c r="E30" s="136"/>
      <c r="F30" s="136"/>
      <c r="G30" s="136"/>
      <c r="H30" s="136"/>
      <c r="I30" s="136"/>
      <c r="J30" s="136"/>
      <c r="K30" s="137"/>
      <c r="L30" s="137"/>
      <c r="M30" s="137"/>
      <c r="N30" s="138"/>
    </row>
    <row r="31" spans="1:24" ht="12" customHeight="1" x14ac:dyDescent="0.25">
      <c r="A31" s="97"/>
      <c r="B31" s="139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40"/>
    </row>
    <row r="32" spans="1:24" ht="12" customHeight="1" x14ac:dyDescent="0.25">
      <c r="A32" s="97"/>
      <c r="B32" s="141" t="s">
        <v>25</v>
      </c>
      <c r="C32" s="142" t="s">
        <v>8</v>
      </c>
      <c r="D32" s="142"/>
      <c r="E32" s="31" t="s">
        <v>26</v>
      </c>
      <c r="F32" s="36" t="s">
        <v>27</v>
      </c>
      <c r="G32" s="36" t="s">
        <v>41</v>
      </c>
      <c r="H32" s="36" t="s">
        <v>28</v>
      </c>
      <c r="I32" s="36" t="s">
        <v>46</v>
      </c>
      <c r="J32" s="36" t="s">
        <v>40</v>
      </c>
      <c r="K32" s="36" t="s">
        <v>29</v>
      </c>
      <c r="L32" s="36" t="s">
        <v>47</v>
      </c>
      <c r="M32" s="143" t="s">
        <v>48</v>
      </c>
      <c r="N32" s="144"/>
    </row>
    <row r="33" spans="1:14" ht="12" customHeight="1" x14ac:dyDescent="0.25">
      <c r="A33" s="97"/>
      <c r="B33" s="141"/>
      <c r="C33" s="133"/>
      <c r="D33" s="133"/>
      <c r="E33" s="39"/>
      <c r="F33" s="57"/>
      <c r="G33" s="58"/>
      <c r="H33" s="58"/>
      <c r="I33" s="58"/>
      <c r="J33" s="58"/>
      <c r="K33" s="41"/>
      <c r="L33" s="59">
        <f>J33*G33/1000</f>
        <v>0</v>
      </c>
      <c r="M33" s="94">
        <f>L33*I33</f>
        <v>0</v>
      </c>
      <c r="N33" s="95"/>
    </row>
    <row r="34" spans="1:14" ht="12" customHeight="1" x14ac:dyDescent="0.25">
      <c r="A34" s="97"/>
      <c r="B34" s="141"/>
      <c r="C34" s="133"/>
      <c r="D34" s="133"/>
      <c r="E34" s="39"/>
      <c r="F34" s="57"/>
      <c r="G34" s="58"/>
      <c r="H34" s="58"/>
      <c r="I34" s="58"/>
      <c r="J34" s="58"/>
      <c r="K34" s="41"/>
      <c r="L34" s="59">
        <f>J34*G34/1000</f>
        <v>0</v>
      </c>
      <c r="M34" s="94">
        <f>L34*I34</f>
        <v>0</v>
      </c>
      <c r="N34" s="95"/>
    </row>
    <row r="35" spans="1:14" ht="12" customHeight="1" x14ac:dyDescent="0.25">
      <c r="A35" s="97"/>
      <c r="B35" s="141"/>
      <c r="C35" s="133"/>
      <c r="D35" s="133"/>
      <c r="E35" s="39"/>
      <c r="F35" s="57"/>
      <c r="G35" s="58"/>
      <c r="H35" s="58"/>
      <c r="I35" s="58"/>
      <c r="J35" s="58"/>
      <c r="K35" s="41"/>
      <c r="L35" s="59">
        <f>J35*G35/1000</f>
        <v>0</v>
      </c>
      <c r="M35" s="94">
        <f>L35*I35</f>
        <v>0</v>
      </c>
      <c r="N35" s="95"/>
    </row>
    <row r="36" spans="1:14" ht="12" customHeight="1" x14ac:dyDescent="0.25">
      <c r="A36" s="97"/>
      <c r="B36" s="141"/>
      <c r="C36" s="133"/>
      <c r="D36" s="133"/>
      <c r="E36" s="39"/>
      <c r="F36" s="57"/>
      <c r="G36" s="58"/>
      <c r="H36" s="58"/>
      <c r="I36" s="58"/>
      <c r="J36" s="58"/>
      <c r="K36" s="41"/>
      <c r="L36" s="59">
        <f>J36*G36/1000</f>
        <v>0</v>
      </c>
      <c r="M36" s="94">
        <f>L36*I36</f>
        <v>0</v>
      </c>
      <c r="N36" s="95"/>
    </row>
    <row r="37" spans="1:14" ht="12" customHeight="1" x14ac:dyDescent="0.25">
      <c r="A37" s="97"/>
      <c r="B37" s="141"/>
      <c r="C37" s="133"/>
      <c r="D37" s="133"/>
      <c r="E37" s="39"/>
      <c r="F37" s="57"/>
      <c r="G37" s="58"/>
      <c r="H37" s="58"/>
      <c r="I37" s="58"/>
      <c r="J37" s="58"/>
      <c r="K37" s="41"/>
      <c r="L37" s="59">
        <f>J37*G37/1000</f>
        <v>0</v>
      </c>
      <c r="M37" s="94">
        <f>L37*I37</f>
        <v>0</v>
      </c>
      <c r="N37" s="95"/>
    </row>
    <row r="38" spans="1:14" ht="15" customHeight="1" x14ac:dyDescent="0.25">
      <c r="A38" s="97"/>
      <c r="B38" s="60" t="s">
        <v>30</v>
      </c>
      <c r="C38" s="122"/>
      <c r="D38" s="122"/>
      <c r="E38" s="123">
        <f>F33*J33+F34*J34+F35*J35+F36*J36+F37*J37</f>
        <v>0</v>
      </c>
      <c r="F38" s="123"/>
      <c r="G38" s="62"/>
      <c r="H38" s="123">
        <f>I33*J33+I34*J34+I35*J35+I36*J36+I37*J37</f>
        <v>0</v>
      </c>
      <c r="I38" s="123"/>
      <c r="J38" s="62">
        <f>SUM(J33:J37)</f>
        <v>0</v>
      </c>
      <c r="K38" s="124">
        <f>SUM(L33:L37)</f>
        <v>0</v>
      </c>
      <c r="L38" s="125"/>
      <c r="M38" s="125">
        <f>SUM(M33:N37)</f>
        <v>0</v>
      </c>
      <c r="N38" s="126"/>
    </row>
    <row r="39" spans="1:14" ht="15" customHeight="1" x14ac:dyDescent="0.3">
      <c r="A39" s="134"/>
      <c r="B39" s="63"/>
      <c r="C39" s="106" t="s">
        <v>61</v>
      </c>
      <c r="D39" s="107"/>
      <c r="E39" s="64" t="s">
        <v>43</v>
      </c>
      <c r="F39" s="165">
        <f>IF(E39="NO",1,'Profilo Funzionamento'!AD30)</f>
        <v>1</v>
      </c>
      <c r="G39" s="165">
        <f>IF(H38="NO",2.5,2)</f>
        <v>2</v>
      </c>
      <c r="H39" s="110" t="e">
        <f>1-J39/2</f>
        <v>#DIV/0!</v>
      </c>
      <c r="I39" s="111"/>
      <c r="J39" s="65" t="e">
        <f>1-(J33*K33*I33+J34*K34*I34+J35*K35*I35+J36*K36*I36+J37*K37*I37)/H38</f>
        <v>#DIV/0!</v>
      </c>
      <c r="K39" s="112" t="e">
        <f>IF(AND(D44&lt;=I44,D45&lt;=I45),"Verificata","Non Verificata")</f>
        <v>#REF!</v>
      </c>
      <c r="L39" s="113"/>
      <c r="M39" s="113"/>
      <c r="N39" s="114"/>
    </row>
    <row r="40" spans="1:14" ht="15" customHeight="1" x14ac:dyDescent="0.3">
      <c r="A40" s="96" t="s">
        <v>62</v>
      </c>
      <c r="B40" s="99" t="s">
        <v>31</v>
      </c>
      <c r="C40" s="102" t="s">
        <v>32</v>
      </c>
      <c r="D40" s="102"/>
      <c r="E40" s="67" t="e">
        <f>SUM(E27:E29)/E6</f>
        <v>#DIV/0!</v>
      </c>
      <c r="F40" s="103"/>
      <c r="G40" s="103"/>
      <c r="H40" s="103"/>
      <c r="I40" s="103"/>
      <c r="J40" s="103"/>
      <c r="K40" s="115"/>
      <c r="L40" s="116"/>
      <c r="M40" s="116"/>
      <c r="N40" s="117"/>
    </row>
    <row r="41" spans="1:14" ht="15" customHeight="1" x14ac:dyDescent="0.3">
      <c r="A41" s="97"/>
      <c r="B41" s="99"/>
      <c r="C41" s="104"/>
      <c r="D41" s="105"/>
      <c r="E41" s="105"/>
      <c r="F41" s="105"/>
      <c r="G41" s="105"/>
      <c r="H41" s="105"/>
      <c r="I41" s="105"/>
      <c r="J41" s="105"/>
      <c r="K41" s="115"/>
      <c r="L41" s="116"/>
      <c r="M41" s="116"/>
      <c r="N41" s="117"/>
    </row>
    <row r="42" spans="1:14" ht="15" customHeight="1" x14ac:dyDescent="0.3">
      <c r="A42" s="97"/>
      <c r="B42" s="99"/>
      <c r="C42" s="106" t="s">
        <v>42</v>
      </c>
      <c r="D42" s="107"/>
      <c r="E42" s="64" t="s">
        <v>43</v>
      </c>
      <c r="F42" s="61" t="s">
        <v>33</v>
      </c>
      <c r="G42" s="61" t="s">
        <v>34</v>
      </c>
      <c r="H42" s="61" t="s">
        <v>35</v>
      </c>
      <c r="I42" s="61" t="s">
        <v>36</v>
      </c>
      <c r="J42" s="61" t="s">
        <v>37</v>
      </c>
      <c r="K42" s="115"/>
      <c r="L42" s="116"/>
      <c r="M42" s="116"/>
      <c r="N42" s="117"/>
    </row>
    <row r="43" spans="1:14" ht="15" customHeight="1" x14ac:dyDescent="0.3">
      <c r="A43" s="97"/>
      <c r="B43" s="100"/>
      <c r="C43" s="102" t="s">
        <v>38</v>
      </c>
      <c r="D43" s="102"/>
      <c r="E43" s="71" t="e">
        <f>(F43+#REF!*MAX(G43:J43))/H39</f>
        <v>#REF!</v>
      </c>
      <c r="F43" s="72"/>
      <c r="G43" s="72"/>
      <c r="H43" s="72"/>
      <c r="I43" s="72"/>
      <c r="J43" s="72"/>
      <c r="K43" s="115"/>
      <c r="L43" s="116"/>
      <c r="M43" s="116"/>
      <c r="N43" s="117"/>
    </row>
    <row r="44" spans="1:14" ht="15" customHeight="1" x14ac:dyDescent="0.3">
      <c r="A44" s="97"/>
      <c r="B44" s="100"/>
      <c r="C44" s="66" t="s">
        <v>45</v>
      </c>
      <c r="D44" s="73" t="e">
        <f>ROUND(E43/E40*500^2/E6,1)</f>
        <v>#REF!</v>
      </c>
      <c r="E44" s="74" t="e">
        <f>E43/E40</f>
        <v>#REF!</v>
      </c>
      <c r="F44" s="102" t="s">
        <v>44</v>
      </c>
      <c r="G44" s="102"/>
      <c r="H44" s="102"/>
      <c r="I44" s="167">
        <f>IF(E42="NO",3,2.5)</f>
        <v>3</v>
      </c>
      <c r="J44" s="167">
        <f>IF(K43="NO",2.5,2)</f>
        <v>2</v>
      </c>
      <c r="K44" s="115"/>
      <c r="L44" s="116"/>
      <c r="M44" s="116"/>
      <c r="N44" s="117"/>
    </row>
    <row r="45" spans="1:14" ht="15" customHeight="1" thickBot="1" x14ac:dyDescent="0.35">
      <c r="A45" s="98"/>
      <c r="B45" s="101"/>
      <c r="C45" s="68" t="s">
        <v>39</v>
      </c>
      <c r="D45" s="69" t="e">
        <f>ROUND(E45*100/E40,1)</f>
        <v>#DIV/0!</v>
      </c>
      <c r="E45" s="70" t="e">
        <f>M38*F39/E6</f>
        <v>#DIV/0!</v>
      </c>
      <c r="F45" s="87" t="s">
        <v>49</v>
      </c>
      <c r="G45" s="87"/>
      <c r="H45" s="87"/>
      <c r="I45" s="166">
        <v>15</v>
      </c>
      <c r="J45" s="166"/>
      <c r="K45" s="118"/>
      <c r="L45" s="119"/>
      <c r="M45" s="119"/>
      <c r="N45" s="120"/>
    </row>
    <row r="46" spans="1:14" ht="12" thickTop="1" x14ac:dyDescent="0.25"/>
  </sheetData>
  <mergeCells count="63">
    <mergeCell ref="A1:N1"/>
    <mergeCell ref="A2:A7"/>
    <mergeCell ref="B2:D3"/>
    <mergeCell ref="E2:N3"/>
    <mergeCell ref="B4:D4"/>
    <mergeCell ref="E4:G4"/>
    <mergeCell ref="H4:N6"/>
    <mergeCell ref="B5:D5"/>
    <mergeCell ref="E5:G5"/>
    <mergeCell ref="B6:D6"/>
    <mergeCell ref="E6:G6"/>
    <mergeCell ref="B7:N7"/>
    <mergeCell ref="A8:A13"/>
    <mergeCell ref="B8:J8"/>
    <mergeCell ref="K8:N8"/>
    <mergeCell ref="B9:D9"/>
    <mergeCell ref="F9:J9"/>
    <mergeCell ref="K9:N9"/>
    <mergeCell ref="B10:B13"/>
    <mergeCell ref="A14:A21"/>
    <mergeCell ref="B14:B17"/>
    <mergeCell ref="B18:C21"/>
    <mergeCell ref="D18:N21"/>
    <mergeCell ref="A22:A29"/>
    <mergeCell ref="B22:B25"/>
    <mergeCell ref="B26:B29"/>
    <mergeCell ref="A30:A39"/>
    <mergeCell ref="B30:J30"/>
    <mergeCell ref="H38:I38"/>
    <mergeCell ref="K30:N30"/>
    <mergeCell ref="B31:N31"/>
    <mergeCell ref="B32:B37"/>
    <mergeCell ref="C32:D32"/>
    <mergeCell ref="M32:N32"/>
    <mergeCell ref="C33:D33"/>
    <mergeCell ref="M33:N33"/>
    <mergeCell ref="C34:D34"/>
    <mergeCell ref="M34:N34"/>
    <mergeCell ref="C35:D35"/>
    <mergeCell ref="M35:N35"/>
    <mergeCell ref="C36:D36"/>
    <mergeCell ref="M36:N36"/>
    <mergeCell ref="C38:D38"/>
    <mergeCell ref="E38:F38"/>
    <mergeCell ref="K38:L38"/>
    <mergeCell ref="M38:N38"/>
    <mergeCell ref="I44:J44"/>
    <mergeCell ref="F45:H45"/>
    <mergeCell ref="C37:D37"/>
    <mergeCell ref="M37:N37"/>
    <mergeCell ref="A40:A45"/>
    <mergeCell ref="B40:B45"/>
    <mergeCell ref="C40:D40"/>
    <mergeCell ref="F40:J40"/>
    <mergeCell ref="C41:J41"/>
    <mergeCell ref="C42:D42"/>
    <mergeCell ref="C43:D43"/>
    <mergeCell ref="F44:H44"/>
    <mergeCell ref="C39:D39"/>
    <mergeCell ref="F39:G39"/>
    <mergeCell ref="H39:I39"/>
    <mergeCell ref="K39:N45"/>
    <mergeCell ref="I45:J45"/>
  </mergeCells>
  <phoneticPr fontId="0" type="noConversion"/>
  <conditionalFormatting sqref="L33:L37 F43:J43 F27:N29">
    <cfRule type="cellIs" dxfId="24" priority="19" stopIfTrue="1" operator="equal">
      <formula>"NO"</formula>
    </cfRule>
  </conditionalFormatting>
  <conditionalFormatting sqref="E40">
    <cfRule type="containsErrors" dxfId="23" priority="17">
      <formula>ISERROR(E40)</formula>
    </cfRule>
    <cfRule type="containsErrors" priority="18">
      <formula>ISERROR(E40)</formula>
    </cfRule>
  </conditionalFormatting>
  <conditionalFormatting sqref="I44:J45 D44:E45">
    <cfRule type="containsErrors" dxfId="22" priority="16">
      <formula>ISERROR(D44)</formula>
    </cfRule>
  </conditionalFormatting>
  <conditionalFormatting sqref="F39:G39">
    <cfRule type="containsErrors" dxfId="21" priority="15">
      <formula>ISERROR(F39)</formula>
    </cfRule>
  </conditionalFormatting>
  <conditionalFormatting sqref="E43">
    <cfRule type="containsErrors" dxfId="20" priority="14">
      <formula>ISERROR(E43)</formula>
    </cfRule>
  </conditionalFormatting>
  <conditionalFormatting sqref="H39:I39">
    <cfRule type="containsErrors" dxfId="19" priority="13">
      <formula>ISERROR(H39)</formula>
    </cfRule>
  </conditionalFormatting>
  <conditionalFormatting sqref="J39">
    <cfRule type="containsErrors" dxfId="18" priority="12">
      <formula>ISERROR(J39)</formula>
    </cfRule>
  </conditionalFormatting>
  <conditionalFormatting sqref="C15:D17">
    <cfRule type="cellIs" dxfId="17" priority="9" operator="equal">
      <formula>0</formula>
    </cfRule>
    <cfRule type="cellIs" priority="10" operator="equal">
      <formula>0</formula>
    </cfRule>
    <cfRule type="cellIs" priority="11" operator="equal">
      <formula>0</formula>
    </cfRule>
  </conditionalFormatting>
  <conditionalFormatting sqref="C23:D25">
    <cfRule type="cellIs" dxfId="16" priority="6" operator="equal">
      <formula>0</formula>
    </cfRule>
    <cfRule type="cellIs" priority="7" operator="equal">
      <formula>0</formula>
    </cfRule>
    <cfRule type="cellIs" priority="8" operator="equal">
      <formula>0</formula>
    </cfRule>
  </conditionalFormatting>
  <conditionalFormatting sqref="C27:D29">
    <cfRule type="cellIs" dxfId="15" priority="3" operator="equal">
      <formula>0</formula>
    </cfRule>
    <cfRule type="cellIs" priority="4" operator="equal">
      <formula>0</formula>
    </cfRule>
    <cfRule type="cellIs" priority="5" operator="equal">
      <formula>0</formula>
    </cfRule>
  </conditionalFormatting>
  <conditionalFormatting sqref="K39:N45">
    <cfRule type="containsErrors" dxfId="14" priority="21">
      <formula>ISERROR(K39)</formula>
    </cfRule>
  </conditionalFormatting>
  <conditionalFormatting sqref="F43:J43">
    <cfRule type="cellIs" dxfId="13" priority="1" stopIfTrue="1" operator="equal">
      <formula>"NO"</formula>
    </cfRule>
  </conditionalFormatting>
  <printOptions horizontalCentered="1"/>
  <pageMargins left="0.19685039370078741" right="0.19685039370078741" top="0.23622047244094491" bottom="0.19685039370078741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F91F-CAE7-4864-A121-E2AD794953D6}">
  <dimension ref="A1:X46"/>
  <sheetViews>
    <sheetView tabSelected="1" zoomScale="130" zoomScaleNormal="130" workbookViewId="0">
      <selection activeCell="E40" sqref="E40"/>
    </sheetView>
  </sheetViews>
  <sheetFormatPr defaultColWidth="8.81640625" defaultRowHeight="11.5" x14ac:dyDescent="0.25"/>
  <cols>
    <col min="1" max="1" width="4.7265625" style="30" customWidth="1"/>
    <col min="2" max="3" width="20.7265625" style="30" customWidth="1"/>
    <col min="4" max="5" width="10.7265625" style="30" customWidth="1"/>
    <col min="6" max="10" width="8.7265625" style="30" customWidth="1"/>
    <col min="11" max="14" width="7.7265625" style="30" customWidth="1"/>
    <col min="15" max="15" width="6.7265625" style="30" customWidth="1"/>
    <col min="16" max="24" width="6.7265625" style="30" hidden="1" customWidth="1"/>
    <col min="25" max="16384" width="8.81640625" style="30"/>
  </cols>
  <sheetData>
    <row r="1" spans="1:14" ht="25" customHeight="1" thickTop="1" thickBot="1" x14ac:dyDescent="0.55000000000000004">
      <c r="A1" s="151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12" customHeight="1" thickTop="1" x14ac:dyDescent="0.25">
      <c r="A2" s="134" t="s">
        <v>8</v>
      </c>
      <c r="B2" s="154" t="s">
        <v>0</v>
      </c>
      <c r="C2" s="155"/>
      <c r="D2" s="155"/>
      <c r="E2" s="183" t="s">
        <v>84</v>
      </c>
      <c r="F2" s="183"/>
      <c r="G2" s="183"/>
      <c r="H2" s="183"/>
      <c r="I2" s="183"/>
      <c r="J2" s="183"/>
      <c r="K2" s="183"/>
      <c r="L2" s="183"/>
      <c r="M2" s="183"/>
      <c r="N2" s="184"/>
    </row>
    <row r="3" spans="1:14" ht="12" customHeight="1" x14ac:dyDescent="0.25">
      <c r="A3" s="145"/>
      <c r="B3" s="156"/>
      <c r="C3" s="157"/>
      <c r="D3" s="157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ht="12" customHeight="1" x14ac:dyDescent="0.25">
      <c r="A4" s="145"/>
      <c r="B4" s="156" t="s">
        <v>1</v>
      </c>
      <c r="C4" s="157"/>
      <c r="D4" s="157"/>
      <c r="E4" s="187" t="s">
        <v>75</v>
      </c>
      <c r="F4" s="187"/>
      <c r="G4" s="187"/>
      <c r="H4" s="163"/>
      <c r="I4" s="163"/>
      <c r="J4" s="163"/>
      <c r="K4" s="163"/>
      <c r="L4" s="163"/>
      <c r="M4" s="163"/>
      <c r="N4" s="164"/>
    </row>
    <row r="5" spans="1:14" ht="12" customHeight="1" x14ac:dyDescent="0.25">
      <c r="A5" s="145"/>
      <c r="B5" s="156" t="s">
        <v>2</v>
      </c>
      <c r="C5" s="157"/>
      <c r="D5" s="157"/>
      <c r="E5" s="187">
        <v>2</v>
      </c>
      <c r="F5" s="187"/>
      <c r="G5" s="187"/>
      <c r="H5" s="163"/>
      <c r="I5" s="163"/>
      <c r="J5" s="163"/>
      <c r="K5" s="163"/>
      <c r="L5" s="163"/>
      <c r="M5" s="163"/>
      <c r="N5" s="164"/>
    </row>
    <row r="6" spans="1:14" ht="12" customHeight="1" x14ac:dyDescent="0.25">
      <c r="A6" s="145"/>
      <c r="B6" s="156" t="s">
        <v>3</v>
      </c>
      <c r="C6" s="157"/>
      <c r="D6" s="157"/>
      <c r="E6" s="149">
        <f>SUM(E11:E13)</f>
        <v>2065</v>
      </c>
      <c r="F6" s="149"/>
      <c r="G6" s="149"/>
      <c r="H6" s="163"/>
      <c r="I6" s="163"/>
      <c r="J6" s="163"/>
      <c r="K6" s="163"/>
      <c r="L6" s="163"/>
      <c r="M6" s="163"/>
      <c r="N6" s="164"/>
    </row>
    <row r="7" spans="1:14" ht="12" customHeight="1" x14ac:dyDescent="0.25">
      <c r="A7" s="145"/>
      <c r="B7" s="13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40"/>
    </row>
    <row r="8" spans="1:14" ht="15" customHeight="1" x14ac:dyDescent="0.25">
      <c r="A8" s="145" t="s">
        <v>50</v>
      </c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88" t="s">
        <v>80</v>
      </c>
      <c r="L8" s="188"/>
      <c r="M8" s="188"/>
      <c r="N8" s="189"/>
    </row>
    <row r="9" spans="1:14" ht="12" customHeight="1" x14ac:dyDescent="0.25">
      <c r="A9" s="145"/>
      <c r="B9" s="150"/>
      <c r="C9" s="103"/>
      <c r="D9" s="103"/>
      <c r="E9" s="76"/>
      <c r="F9" s="122" t="s">
        <v>5</v>
      </c>
      <c r="G9" s="122"/>
      <c r="H9" s="122"/>
      <c r="I9" s="122"/>
      <c r="J9" s="122"/>
      <c r="K9" s="122" t="s">
        <v>6</v>
      </c>
      <c r="L9" s="122"/>
      <c r="M9" s="122"/>
      <c r="N9" s="140"/>
    </row>
    <row r="10" spans="1:14" ht="12" customHeight="1" x14ac:dyDescent="0.35">
      <c r="A10" s="145"/>
      <c r="B10" s="141" t="s">
        <v>7</v>
      </c>
      <c r="C10" s="33" t="s">
        <v>8</v>
      </c>
      <c r="D10" s="34" t="s">
        <v>9</v>
      </c>
      <c r="E10" s="78" t="s">
        <v>71</v>
      </c>
      <c r="F10" s="36" t="s">
        <v>10</v>
      </c>
      <c r="G10" s="36" t="s">
        <v>11</v>
      </c>
      <c r="H10" s="36" t="s">
        <v>12</v>
      </c>
      <c r="I10" s="36" t="s">
        <v>13</v>
      </c>
      <c r="J10" s="36" t="s">
        <v>14</v>
      </c>
      <c r="K10" s="36" t="s">
        <v>15</v>
      </c>
      <c r="L10" s="36" t="s">
        <v>16</v>
      </c>
      <c r="M10" s="36" t="s">
        <v>82</v>
      </c>
      <c r="N10" s="37" t="s">
        <v>81</v>
      </c>
    </row>
    <row r="11" spans="1:14" ht="12" customHeight="1" x14ac:dyDescent="0.25">
      <c r="A11" s="145"/>
      <c r="B11" s="141"/>
      <c r="C11" s="171" t="s">
        <v>76</v>
      </c>
      <c r="D11" s="172" t="s">
        <v>79</v>
      </c>
      <c r="E11" s="173">
        <f>590*3.5</f>
        <v>2065</v>
      </c>
      <c r="F11" s="174">
        <v>0.5</v>
      </c>
      <c r="G11" s="175">
        <v>7.5</v>
      </c>
      <c r="H11" s="175"/>
      <c r="I11" s="175"/>
      <c r="J11" s="175"/>
      <c r="K11" s="174">
        <v>0.35</v>
      </c>
      <c r="L11" s="175">
        <v>0.4</v>
      </c>
      <c r="M11" s="176">
        <v>0.15</v>
      </c>
      <c r="N11" s="177">
        <v>0.3</v>
      </c>
    </row>
    <row r="12" spans="1:14" ht="12" customHeight="1" x14ac:dyDescent="0.25">
      <c r="A12" s="145"/>
      <c r="B12" s="141"/>
      <c r="C12" s="171"/>
      <c r="D12" s="172"/>
      <c r="E12" s="173"/>
      <c r="F12" s="174"/>
      <c r="G12" s="175"/>
      <c r="H12" s="175"/>
      <c r="I12" s="175"/>
      <c r="J12" s="175"/>
      <c r="K12" s="174"/>
      <c r="L12" s="175"/>
      <c r="M12" s="176"/>
      <c r="N12" s="177"/>
    </row>
    <row r="13" spans="1:14" ht="12" customHeight="1" x14ac:dyDescent="0.25">
      <c r="A13" s="145"/>
      <c r="B13" s="141"/>
      <c r="C13" s="171"/>
      <c r="D13" s="172"/>
      <c r="E13" s="173"/>
      <c r="F13" s="174"/>
      <c r="G13" s="175"/>
      <c r="H13" s="175"/>
      <c r="I13" s="175"/>
      <c r="J13" s="175"/>
      <c r="K13" s="174"/>
      <c r="L13" s="175"/>
      <c r="M13" s="176"/>
      <c r="N13" s="177"/>
    </row>
    <row r="14" spans="1:14" ht="12" customHeight="1" x14ac:dyDescent="0.35">
      <c r="A14" s="145" t="s">
        <v>52</v>
      </c>
      <c r="B14" s="141" t="s">
        <v>19</v>
      </c>
      <c r="C14" s="33" t="s">
        <v>8</v>
      </c>
      <c r="D14" s="34" t="s">
        <v>9</v>
      </c>
      <c r="E14" s="78" t="s">
        <v>71</v>
      </c>
      <c r="F14" s="36" t="s">
        <v>10</v>
      </c>
      <c r="G14" s="36" t="s">
        <v>11</v>
      </c>
      <c r="H14" s="36" t="s">
        <v>12</v>
      </c>
      <c r="I14" s="36" t="s">
        <v>13</v>
      </c>
      <c r="J14" s="36" t="s">
        <v>14</v>
      </c>
      <c r="K14" s="36" t="s">
        <v>15</v>
      </c>
      <c r="L14" s="36" t="s">
        <v>16</v>
      </c>
      <c r="M14" s="36" t="s">
        <v>82</v>
      </c>
      <c r="N14" s="37" t="s">
        <v>81</v>
      </c>
    </row>
    <row r="15" spans="1:14" ht="12" customHeight="1" x14ac:dyDescent="0.25">
      <c r="A15" s="145"/>
      <c r="B15" s="141"/>
      <c r="C15" s="45" t="str">
        <f t="shared" ref="C15:E17" si="0">C11</f>
        <v>Carreggiata</v>
      </c>
      <c r="D15" s="45" t="str">
        <f t="shared" si="0"/>
        <v>M5</v>
      </c>
      <c r="E15" s="46">
        <f t="shared" si="0"/>
        <v>2065</v>
      </c>
      <c r="F15" s="178">
        <v>0.5</v>
      </c>
      <c r="G15" s="175">
        <v>7.5</v>
      </c>
      <c r="H15" s="175"/>
      <c r="I15" s="175"/>
      <c r="J15" s="175"/>
      <c r="K15" s="174">
        <v>0.35</v>
      </c>
      <c r="L15" s="175">
        <v>0.4</v>
      </c>
      <c r="M15" s="176">
        <v>0.15</v>
      </c>
      <c r="N15" s="177">
        <v>0.3</v>
      </c>
    </row>
    <row r="16" spans="1:14" ht="12" customHeight="1" x14ac:dyDescent="0.25">
      <c r="A16" s="145"/>
      <c r="B16" s="141"/>
      <c r="C16" s="45">
        <f t="shared" si="0"/>
        <v>0</v>
      </c>
      <c r="D16" s="45">
        <f t="shared" si="0"/>
        <v>0</v>
      </c>
      <c r="E16" s="46">
        <f t="shared" si="0"/>
        <v>0</v>
      </c>
      <c r="F16" s="174"/>
      <c r="G16" s="175"/>
      <c r="H16" s="175"/>
      <c r="I16" s="175"/>
      <c r="J16" s="175"/>
      <c r="K16" s="174"/>
      <c r="L16" s="175"/>
      <c r="M16" s="176"/>
      <c r="N16" s="177"/>
    </row>
    <row r="17" spans="1:24" ht="12" customHeight="1" x14ac:dyDescent="0.25">
      <c r="A17" s="145"/>
      <c r="B17" s="141"/>
      <c r="C17" s="45">
        <f t="shared" si="0"/>
        <v>0</v>
      </c>
      <c r="D17" s="45">
        <f t="shared" si="0"/>
        <v>0</v>
      </c>
      <c r="E17" s="46">
        <f t="shared" si="0"/>
        <v>0</v>
      </c>
      <c r="F17" s="174"/>
      <c r="G17" s="175"/>
      <c r="H17" s="175"/>
      <c r="I17" s="175"/>
      <c r="J17" s="175"/>
      <c r="K17" s="174"/>
      <c r="L17" s="175"/>
      <c r="M17" s="176"/>
      <c r="N17" s="177"/>
    </row>
    <row r="18" spans="1:24" ht="12" customHeight="1" x14ac:dyDescent="0.25">
      <c r="A18" s="145"/>
      <c r="B18" s="141" t="s">
        <v>20</v>
      </c>
      <c r="C18" s="146"/>
      <c r="D18" s="179" t="s">
        <v>88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80"/>
    </row>
    <row r="19" spans="1:24" ht="12" customHeight="1" x14ac:dyDescent="0.25">
      <c r="A19" s="145"/>
      <c r="B19" s="141"/>
      <c r="C19" s="146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80"/>
    </row>
    <row r="20" spans="1:24" ht="12" customHeight="1" x14ac:dyDescent="0.25">
      <c r="A20" s="145"/>
      <c r="B20" s="141"/>
      <c r="C20" s="146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80"/>
    </row>
    <row r="21" spans="1:24" ht="12" customHeight="1" x14ac:dyDescent="0.25">
      <c r="A21" s="145"/>
      <c r="B21" s="141"/>
      <c r="C21" s="146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80"/>
    </row>
    <row r="22" spans="1:24" ht="12" customHeight="1" x14ac:dyDescent="0.35">
      <c r="A22" s="145" t="s">
        <v>53</v>
      </c>
      <c r="B22" s="141" t="s">
        <v>21</v>
      </c>
      <c r="C22" s="33" t="s">
        <v>8</v>
      </c>
      <c r="D22" s="34" t="s">
        <v>9</v>
      </c>
      <c r="E22" s="78" t="s">
        <v>71</v>
      </c>
      <c r="F22" s="36" t="s">
        <v>10</v>
      </c>
      <c r="G22" s="36" t="s">
        <v>11</v>
      </c>
      <c r="H22" s="36" t="s">
        <v>12</v>
      </c>
      <c r="I22" s="36" t="s">
        <v>13</v>
      </c>
      <c r="J22" s="36" t="s">
        <v>14</v>
      </c>
      <c r="K22" s="36" t="s">
        <v>15</v>
      </c>
      <c r="L22" s="36" t="s">
        <v>16</v>
      </c>
      <c r="M22" s="36" t="s">
        <v>82</v>
      </c>
      <c r="N22" s="37" t="s">
        <v>81</v>
      </c>
    </row>
    <row r="23" spans="1:24" ht="12" customHeight="1" x14ac:dyDescent="0.25">
      <c r="A23" s="145"/>
      <c r="B23" s="141"/>
      <c r="C23" s="45" t="str">
        <f t="shared" ref="C23:E25" si="1">C11</f>
        <v>Carreggiata</v>
      </c>
      <c r="D23" s="45" t="str">
        <f t="shared" si="1"/>
        <v>M5</v>
      </c>
      <c r="E23" s="46">
        <f t="shared" si="1"/>
        <v>2065</v>
      </c>
      <c r="F23" s="174">
        <v>0.56999999999999995</v>
      </c>
      <c r="G23" s="174">
        <v>7.8</v>
      </c>
      <c r="H23" s="174"/>
      <c r="I23" s="174"/>
      <c r="J23" s="174"/>
      <c r="K23" s="174">
        <v>0.56999999999999995</v>
      </c>
      <c r="L23" s="174">
        <v>0.5</v>
      </c>
      <c r="M23" s="181">
        <v>0.12</v>
      </c>
      <c r="N23" s="182">
        <v>0.41</v>
      </c>
      <c r="P23" s="50">
        <f>ROUND(F23,2)</f>
        <v>0.56999999999999995</v>
      </c>
      <c r="Q23" s="51">
        <f>ROUND(G23,1)</f>
        <v>7.8</v>
      </c>
      <c r="R23" s="51">
        <f t="shared" ref="R23:T25" si="2">ROUND(H23,1)</f>
        <v>0</v>
      </c>
      <c r="S23" s="51">
        <f t="shared" si="2"/>
        <v>0</v>
      </c>
      <c r="T23" s="51">
        <f t="shared" si="2"/>
        <v>0</v>
      </c>
      <c r="U23" s="50">
        <f t="shared" ref="U23:X25" si="3">ROUND(K23,2)</f>
        <v>0.56999999999999995</v>
      </c>
      <c r="V23" s="51">
        <f>ROUND(L23,1)</f>
        <v>0.5</v>
      </c>
      <c r="W23" s="52">
        <f t="shared" si="3"/>
        <v>0.12</v>
      </c>
      <c r="X23" s="51">
        <f>ROUND(N23,1)</f>
        <v>0.4</v>
      </c>
    </row>
    <row r="24" spans="1:24" ht="12" customHeight="1" x14ac:dyDescent="0.25">
      <c r="A24" s="145"/>
      <c r="B24" s="141"/>
      <c r="C24" s="45">
        <f t="shared" si="1"/>
        <v>0</v>
      </c>
      <c r="D24" s="45">
        <f t="shared" si="1"/>
        <v>0</v>
      </c>
      <c r="E24" s="46">
        <f t="shared" si="1"/>
        <v>0</v>
      </c>
      <c r="F24" s="174"/>
      <c r="G24" s="174"/>
      <c r="H24" s="174"/>
      <c r="I24" s="174"/>
      <c r="J24" s="174"/>
      <c r="K24" s="174"/>
      <c r="L24" s="174"/>
      <c r="M24" s="181"/>
      <c r="N24" s="182"/>
      <c r="P24" s="50">
        <f>ROUND(F24,2)</f>
        <v>0</v>
      </c>
      <c r="Q24" s="51">
        <f>ROUND(G24,1)</f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0">
        <f t="shared" si="3"/>
        <v>0</v>
      </c>
      <c r="V24" s="51">
        <f>ROUND(L24,1)</f>
        <v>0</v>
      </c>
      <c r="W24" s="52">
        <f t="shared" si="3"/>
        <v>0</v>
      </c>
      <c r="X24" s="51">
        <f t="shared" si="3"/>
        <v>0</v>
      </c>
    </row>
    <row r="25" spans="1:24" ht="12" customHeight="1" x14ac:dyDescent="0.25">
      <c r="A25" s="145"/>
      <c r="B25" s="141"/>
      <c r="C25" s="45">
        <f t="shared" si="1"/>
        <v>0</v>
      </c>
      <c r="D25" s="45">
        <f t="shared" si="1"/>
        <v>0</v>
      </c>
      <c r="E25" s="46">
        <f t="shared" si="1"/>
        <v>0</v>
      </c>
      <c r="F25" s="174"/>
      <c r="G25" s="174"/>
      <c r="H25" s="174"/>
      <c r="I25" s="174"/>
      <c r="J25" s="174"/>
      <c r="K25" s="174"/>
      <c r="L25" s="174"/>
      <c r="M25" s="181"/>
      <c r="N25" s="182"/>
      <c r="P25" s="50">
        <f>ROUND(F25,2)</f>
        <v>0</v>
      </c>
      <c r="Q25" s="51">
        <f>ROUND(G25,1)</f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0">
        <f t="shared" si="3"/>
        <v>0</v>
      </c>
      <c r="V25" s="51">
        <f>ROUND(L25,1)</f>
        <v>0</v>
      </c>
      <c r="W25" s="52">
        <f t="shared" si="3"/>
        <v>0</v>
      </c>
      <c r="X25" s="51">
        <f t="shared" si="3"/>
        <v>0</v>
      </c>
    </row>
    <row r="26" spans="1:24" ht="12" customHeight="1" x14ac:dyDescent="0.35">
      <c r="A26" s="145"/>
      <c r="B26" s="99" t="s">
        <v>22</v>
      </c>
      <c r="C26" s="77" t="s">
        <v>8</v>
      </c>
      <c r="D26" s="34" t="s">
        <v>9</v>
      </c>
      <c r="E26" s="78" t="s">
        <v>23</v>
      </c>
      <c r="F26" s="36" t="s">
        <v>10</v>
      </c>
      <c r="G26" s="36" t="s">
        <v>11</v>
      </c>
      <c r="H26" s="36" t="s">
        <v>12</v>
      </c>
      <c r="I26" s="36" t="s">
        <v>13</v>
      </c>
      <c r="J26" s="36" t="s">
        <v>14</v>
      </c>
      <c r="K26" s="36" t="s">
        <v>15</v>
      </c>
      <c r="L26" s="36" t="s">
        <v>16</v>
      </c>
      <c r="M26" s="36" t="s">
        <v>82</v>
      </c>
      <c r="N26" s="37" t="s">
        <v>81</v>
      </c>
    </row>
    <row r="27" spans="1:24" ht="12" customHeight="1" x14ac:dyDescent="0.25">
      <c r="A27" s="145"/>
      <c r="B27" s="100"/>
      <c r="C27" s="45" t="str">
        <f t="shared" ref="C27:D29" si="4">C11</f>
        <v>Carreggiata</v>
      </c>
      <c r="D27" s="45" t="str">
        <f t="shared" si="4"/>
        <v>M5</v>
      </c>
      <c r="E27" s="54">
        <f>G23*E23</f>
        <v>16107</v>
      </c>
      <c r="F27" s="55" t="str">
        <f t="shared" ref="F27:G29" si="5">IF(AND(P23&gt;=F15,P23&lt;=F15+F15*0.15),"OK","NO")</f>
        <v>OK</v>
      </c>
      <c r="G27" s="55" t="str">
        <f t="shared" si="5"/>
        <v>OK</v>
      </c>
      <c r="H27" s="55" t="str">
        <f>IF(R23&gt;=H15,"OK","NO")</f>
        <v>OK</v>
      </c>
      <c r="I27" s="55" t="str">
        <f t="shared" ref="I27:L29" si="6">IF(S23&gt;=I15,"OK","NO")</f>
        <v>OK</v>
      </c>
      <c r="J27" s="55" t="str">
        <f t="shared" si="6"/>
        <v>OK</v>
      </c>
      <c r="K27" s="55" t="str">
        <f>IF(U23&gt;=K15,"OK","NO")</f>
        <v>OK</v>
      </c>
      <c r="L27" s="55" t="str">
        <f>IF(V23&gt;=L15,"OK","NO")</f>
        <v>OK</v>
      </c>
      <c r="M27" s="55" t="str">
        <f>IF(W23&lt;=M15,"OK","NO")</f>
        <v>OK</v>
      </c>
      <c r="N27" s="56" t="str">
        <f>IF(X23&gt;=N15,"OK","NO")</f>
        <v>OK</v>
      </c>
    </row>
    <row r="28" spans="1:24" ht="12" customHeight="1" x14ac:dyDescent="0.25">
      <c r="A28" s="145"/>
      <c r="B28" s="100"/>
      <c r="C28" s="45">
        <f t="shared" si="4"/>
        <v>0</v>
      </c>
      <c r="D28" s="45">
        <f t="shared" si="4"/>
        <v>0</v>
      </c>
      <c r="E28" s="54">
        <f>G24*E24</f>
        <v>0</v>
      </c>
      <c r="F28" s="55" t="str">
        <f t="shared" si="5"/>
        <v>OK</v>
      </c>
      <c r="G28" s="55" t="str">
        <f t="shared" si="5"/>
        <v>OK</v>
      </c>
      <c r="H28" s="55" t="str">
        <f>IF(R24&gt;=H16,"OK","NO")</f>
        <v>OK</v>
      </c>
      <c r="I28" s="55" t="str">
        <f t="shared" si="6"/>
        <v>OK</v>
      </c>
      <c r="J28" s="55" t="str">
        <f t="shared" si="6"/>
        <v>OK</v>
      </c>
      <c r="K28" s="55" t="str">
        <f t="shared" si="6"/>
        <v>OK</v>
      </c>
      <c r="L28" s="55" t="str">
        <f t="shared" si="6"/>
        <v>OK</v>
      </c>
      <c r="M28" s="55" t="str">
        <f>IF(W24&lt;=M16,"OK","NO")</f>
        <v>OK</v>
      </c>
      <c r="N28" s="56" t="str">
        <f>IF(X24&gt;=N16,"OK","NO")</f>
        <v>OK</v>
      </c>
    </row>
    <row r="29" spans="1:24" ht="12" customHeight="1" x14ac:dyDescent="0.25">
      <c r="A29" s="145"/>
      <c r="B29" s="100"/>
      <c r="C29" s="45">
        <f t="shared" si="4"/>
        <v>0</v>
      </c>
      <c r="D29" s="45">
        <f t="shared" si="4"/>
        <v>0</v>
      </c>
      <c r="E29" s="54">
        <f>G25*E25</f>
        <v>0</v>
      </c>
      <c r="F29" s="55" t="str">
        <f t="shared" si="5"/>
        <v>OK</v>
      </c>
      <c r="G29" s="55" t="str">
        <f t="shared" si="5"/>
        <v>OK</v>
      </c>
      <c r="H29" s="55" t="str">
        <f>IF(R25&gt;=H17,"OK","NO")</f>
        <v>OK</v>
      </c>
      <c r="I29" s="55" t="str">
        <f t="shared" si="6"/>
        <v>OK</v>
      </c>
      <c r="J29" s="55" t="str">
        <f t="shared" si="6"/>
        <v>OK</v>
      </c>
      <c r="K29" s="55" t="str">
        <f t="shared" si="6"/>
        <v>OK</v>
      </c>
      <c r="L29" s="55" t="str">
        <f t="shared" si="6"/>
        <v>OK</v>
      </c>
      <c r="M29" s="55" t="str">
        <f>IF(W25&lt;=M17,"OK","NO")</f>
        <v>OK</v>
      </c>
      <c r="N29" s="56" t="str">
        <f>IF(X25&gt;=N17,"OK","NO")</f>
        <v>OK</v>
      </c>
    </row>
    <row r="30" spans="1:24" ht="15" customHeight="1" x14ac:dyDescent="0.25">
      <c r="A30" s="96" t="s">
        <v>51</v>
      </c>
      <c r="B30" s="135" t="s">
        <v>24</v>
      </c>
      <c r="C30" s="136"/>
      <c r="D30" s="136"/>
      <c r="E30" s="136"/>
      <c r="F30" s="136"/>
      <c r="G30" s="136"/>
      <c r="H30" s="136"/>
      <c r="I30" s="136"/>
      <c r="J30" s="136"/>
      <c r="K30" s="188"/>
      <c r="L30" s="188"/>
      <c r="M30" s="188"/>
      <c r="N30" s="189"/>
    </row>
    <row r="31" spans="1:24" ht="12" customHeight="1" x14ac:dyDescent="0.25">
      <c r="A31" s="97"/>
      <c r="B31" s="139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40"/>
    </row>
    <row r="32" spans="1:24" ht="12" customHeight="1" x14ac:dyDescent="0.25">
      <c r="A32" s="97"/>
      <c r="B32" s="141" t="s">
        <v>25</v>
      </c>
      <c r="C32" s="142" t="s">
        <v>8</v>
      </c>
      <c r="D32" s="142"/>
      <c r="E32" s="75" t="s">
        <v>26</v>
      </c>
      <c r="F32" s="36" t="s">
        <v>27</v>
      </c>
      <c r="G32" s="36" t="s">
        <v>41</v>
      </c>
      <c r="H32" s="36" t="s">
        <v>28</v>
      </c>
      <c r="I32" s="36" t="s">
        <v>46</v>
      </c>
      <c r="J32" s="36" t="s">
        <v>40</v>
      </c>
      <c r="K32" s="36" t="s">
        <v>29</v>
      </c>
      <c r="L32" s="36" t="s">
        <v>47</v>
      </c>
      <c r="M32" s="143" t="s">
        <v>48</v>
      </c>
      <c r="N32" s="144"/>
    </row>
    <row r="33" spans="1:14" ht="12" customHeight="1" x14ac:dyDescent="0.25">
      <c r="A33" s="97"/>
      <c r="B33" s="141"/>
      <c r="C33" s="190" t="s">
        <v>86</v>
      </c>
      <c r="D33" s="190"/>
      <c r="E33" s="172" t="s">
        <v>85</v>
      </c>
      <c r="F33" s="191">
        <v>2608</v>
      </c>
      <c r="G33" s="175">
        <v>21.6</v>
      </c>
      <c r="H33" s="192">
        <v>68</v>
      </c>
      <c r="I33" s="192">
        <v>4281</v>
      </c>
      <c r="J33" s="192">
        <v>19</v>
      </c>
      <c r="K33" s="174">
        <v>0.9</v>
      </c>
      <c r="L33" s="59">
        <f>J33*G33/1000</f>
        <v>0.41040000000000004</v>
      </c>
      <c r="M33" s="94">
        <f>L33*I33</f>
        <v>1756.9224000000002</v>
      </c>
      <c r="N33" s="95"/>
    </row>
    <row r="34" spans="1:14" ht="12" customHeight="1" x14ac:dyDescent="0.25">
      <c r="A34" s="97"/>
      <c r="B34" s="141"/>
      <c r="C34" s="190" t="s">
        <v>87</v>
      </c>
      <c r="D34" s="190"/>
      <c r="E34" s="172" t="s">
        <v>85</v>
      </c>
      <c r="F34" s="191">
        <v>2608</v>
      </c>
      <c r="G34" s="175">
        <v>21.6</v>
      </c>
      <c r="H34" s="192">
        <v>68</v>
      </c>
      <c r="I34" s="192">
        <v>4281</v>
      </c>
      <c r="J34" s="192">
        <v>5</v>
      </c>
      <c r="K34" s="174">
        <v>0.9</v>
      </c>
      <c r="L34" s="59">
        <f>J34*G34/1000</f>
        <v>0.108</v>
      </c>
      <c r="M34" s="94">
        <f>L34*I34</f>
        <v>462.34800000000001</v>
      </c>
      <c r="N34" s="95"/>
    </row>
    <row r="35" spans="1:14" ht="12" customHeight="1" x14ac:dyDescent="0.25">
      <c r="A35" s="97"/>
      <c r="B35" s="141"/>
      <c r="C35" s="190"/>
      <c r="D35" s="190"/>
      <c r="E35" s="172"/>
      <c r="F35" s="191"/>
      <c r="G35" s="192"/>
      <c r="H35" s="192"/>
      <c r="I35" s="192"/>
      <c r="J35" s="192"/>
      <c r="K35" s="174"/>
      <c r="L35" s="59">
        <f>J35*G35/1000</f>
        <v>0</v>
      </c>
      <c r="M35" s="94">
        <f>L35*I35</f>
        <v>0</v>
      </c>
      <c r="N35" s="95"/>
    </row>
    <row r="36" spans="1:14" ht="12" customHeight="1" x14ac:dyDescent="0.25">
      <c r="A36" s="97"/>
      <c r="B36" s="141"/>
      <c r="C36" s="190"/>
      <c r="D36" s="190"/>
      <c r="E36" s="172"/>
      <c r="F36" s="191"/>
      <c r="G36" s="192"/>
      <c r="H36" s="192"/>
      <c r="I36" s="192"/>
      <c r="J36" s="192"/>
      <c r="K36" s="174"/>
      <c r="L36" s="59">
        <f>J36*G36/1000</f>
        <v>0</v>
      </c>
      <c r="M36" s="94">
        <f>L36*I36</f>
        <v>0</v>
      </c>
      <c r="N36" s="95"/>
    </row>
    <row r="37" spans="1:14" ht="12" customHeight="1" x14ac:dyDescent="0.25">
      <c r="A37" s="97"/>
      <c r="B37" s="141"/>
      <c r="C37" s="190"/>
      <c r="D37" s="190"/>
      <c r="E37" s="172"/>
      <c r="F37" s="191"/>
      <c r="G37" s="192"/>
      <c r="H37" s="192"/>
      <c r="I37" s="192"/>
      <c r="J37" s="192"/>
      <c r="K37" s="174"/>
      <c r="L37" s="59">
        <f>J37*G37/1000</f>
        <v>0</v>
      </c>
      <c r="M37" s="94">
        <f>L37*I37</f>
        <v>0</v>
      </c>
      <c r="N37" s="95"/>
    </row>
    <row r="38" spans="1:14" ht="15" customHeight="1" x14ac:dyDescent="0.25">
      <c r="A38" s="97"/>
      <c r="B38" s="60" t="s">
        <v>30</v>
      </c>
      <c r="C38" s="122"/>
      <c r="D38" s="122"/>
      <c r="E38" s="123">
        <f>F33*J33+F34*J34+F35*J35+F36*J36+F37*J37</f>
        <v>62592</v>
      </c>
      <c r="F38" s="123"/>
      <c r="G38" s="62"/>
      <c r="H38" s="123">
        <f>I33*J33+I34*J34+I35*J35+I36*J36+I37*J37</f>
        <v>102744</v>
      </c>
      <c r="I38" s="123"/>
      <c r="J38" s="62">
        <f>SUM(J33:J37)</f>
        <v>24</v>
      </c>
      <c r="K38" s="124">
        <f>SUM(L33:L37)</f>
        <v>0.51840000000000008</v>
      </c>
      <c r="L38" s="125"/>
      <c r="M38" s="125">
        <f>SUM(M33:N37)</f>
        <v>2219.2704000000003</v>
      </c>
      <c r="N38" s="126"/>
    </row>
    <row r="39" spans="1:14" ht="15" customHeight="1" x14ac:dyDescent="0.3">
      <c r="A39" s="134"/>
      <c r="B39" s="63"/>
      <c r="C39" s="106" t="s">
        <v>61</v>
      </c>
      <c r="D39" s="107"/>
      <c r="E39" s="193" t="s">
        <v>89</v>
      </c>
      <c r="F39" s="109">
        <f>IF(E39="NO",1,'Profilo Funzionamento'!AD30)</f>
        <v>0.83622066899650527</v>
      </c>
      <c r="G39" s="109">
        <f>IF(H38="NO",2.5,2)</f>
        <v>2</v>
      </c>
      <c r="H39" s="110">
        <f>1-J39/2</f>
        <v>0.95</v>
      </c>
      <c r="I39" s="111"/>
      <c r="J39" s="65">
        <f>1-(J33*K33*I33+J34*K34*I34+J35*K35*I35+J36*K36*I36+J37*K37*I37)/H38</f>
        <v>9.9999999999999978E-2</v>
      </c>
      <c r="K39" s="112" t="str">
        <f>IF(D45&lt;=I45,"Verificata","Non Verificata")</f>
        <v>Verificata</v>
      </c>
      <c r="L39" s="113"/>
      <c r="M39" s="113"/>
      <c r="N39" s="114"/>
    </row>
    <row r="40" spans="1:14" ht="15" customHeight="1" x14ac:dyDescent="0.3">
      <c r="A40" s="96" t="s">
        <v>62</v>
      </c>
      <c r="B40" s="99" t="s">
        <v>31</v>
      </c>
      <c r="C40" s="102" t="s">
        <v>32</v>
      </c>
      <c r="D40" s="102"/>
      <c r="E40" s="67">
        <f>SUM(E27:E29)/E6</f>
        <v>7.8</v>
      </c>
      <c r="F40" s="103"/>
      <c r="G40" s="103"/>
      <c r="H40" s="103"/>
      <c r="I40" s="103"/>
      <c r="J40" s="103"/>
      <c r="K40" s="115"/>
      <c r="L40" s="116"/>
      <c r="M40" s="116"/>
      <c r="N40" s="117"/>
    </row>
    <row r="41" spans="1:14" ht="15" customHeight="1" x14ac:dyDescent="0.3">
      <c r="A41" s="97"/>
      <c r="B41" s="99"/>
      <c r="C41" s="104"/>
      <c r="D41" s="105"/>
      <c r="E41" s="105"/>
      <c r="F41" s="105"/>
      <c r="G41" s="105"/>
      <c r="H41" s="105"/>
      <c r="I41" s="105"/>
      <c r="J41" s="105"/>
      <c r="K41" s="115"/>
      <c r="L41" s="116"/>
      <c r="M41" s="116"/>
      <c r="N41" s="117"/>
    </row>
    <row r="42" spans="1:14" ht="15" customHeight="1" x14ac:dyDescent="0.3">
      <c r="A42" s="97"/>
      <c r="B42" s="99"/>
      <c r="C42" s="106" t="s">
        <v>42</v>
      </c>
      <c r="D42" s="107"/>
      <c r="E42" s="193" t="s">
        <v>43</v>
      </c>
      <c r="F42" s="127"/>
      <c r="G42" s="128"/>
      <c r="H42" s="128"/>
      <c r="I42" s="128"/>
      <c r="J42" s="129"/>
      <c r="K42" s="115"/>
      <c r="L42" s="116"/>
      <c r="M42" s="116"/>
      <c r="N42" s="117"/>
    </row>
    <row r="43" spans="1:14" ht="15" customHeight="1" x14ac:dyDescent="0.25">
      <c r="A43" s="97"/>
      <c r="B43" s="100"/>
      <c r="C43" s="88"/>
      <c r="D43" s="89"/>
      <c r="E43" s="90"/>
      <c r="F43" s="130"/>
      <c r="G43" s="131"/>
      <c r="H43" s="131"/>
      <c r="I43" s="131"/>
      <c r="J43" s="132"/>
      <c r="K43" s="115"/>
      <c r="L43" s="116"/>
      <c r="M43" s="116"/>
      <c r="N43" s="117"/>
    </row>
    <row r="44" spans="1:14" ht="15" customHeight="1" x14ac:dyDescent="0.3">
      <c r="A44" s="97"/>
      <c r="B44" s="100"/>
      <c r="C44" s="91"/>
      <c r="D44" s="92"/>
      <c r="E44" s="93"/>
      <c r="F44" s="102" t="s">
        <v>44</v>
      </c>
      <c r="G44" s="102"/>
      <c r="H44" s="102"/>
      <c r="I44" s="108">
        <f>IF(E42="NO",3,2.5)</f>
        <v>3</v>
      </c>
      <c r="J44" s="108">
        <f>IF(K43="NO",2.5,2)</f>
        <v>2</v>
      </c>
      <c r="K44" s="115"/>
      <c r="L44" s="116"/>
      <c r="M44" s="116"/>
      <c r="N44" s="117"/>
    </row>
    <row r="45" spans="1:14" ht="15" customHeight="1" thickBot="1" x14ac:dyDescent="0.35">
      <c r="A45" s="98"/>
      <c r="B45" s="101"/>
      <c r="C45" s="79" t="s">
        <v>39</v>
      </c>
      <c r="D45" s="69">
        <f>ROUND(E45*100/E40,1)</f>
        <v>11.5</v>
      </c>
      <c r="E45" s="70">
        <f>M38*F39/E6</f>
        <v>0.89869238671774432</v>
      </c>
      <c r="F45" s="87" t="s">
        <v>49</v>
      </c>
      <c r="G45" s="87"/>
      <c r="H45" s="87"/>
      <c r="I45" s="121">
        <v>15</v>
      </c>
      <c r="J45" s="121"/>
      <c r="K45" s="118"/>
      <c r="L45" s="119"/>
      <c r="M45" s="119"/>
      <c r="N45" s="120"/>
    </row>
    <row r="46" spans="1:14" ht="12" thickTop="1" x14ac:dyDescent="0.25"/>
  </sheetData>
  <mergeCells count="64">
    <mergeCell ref="I45:J45"/>
    <mergeCell ref="A40:A45"/>
    <mergeCell ref="B40:B45"/>
    <mergeCell ref="C40:D40"/>
    <mergeCell ref="F40:J40"/>
    <mergeCell ref="C41:J41"/>
    <mergeCell ref="C42:D42"/>
    <mergeCell ref="F42:J43"/>
    <mergeCell ref="C43:E44"/>
    <mergeCell ref="F44:H44"/>
    <mergeCell ref="I44:J44"/>
    <mergeCell ref="C38:D38"/>
    <mergeCell ref="E38:F38"/>
    <mergeCell ref="H38:I38"/>
    <mergeCell ref="K38:L38"/>
    <mergeCell ref="M38:N38"/>
    <mergeCell ref="C39:D39"/>
    <mergeCell ref="F39:G39"/>
    <mergeCell ref="H39:I39"/>
    <mergeCell ref="K39:N45"/>
    <mergeCell ref="F45:H45"/>
    <mergeCell ref="M34:N34"/>
    <mergeCell ref="C35:D35"/>
    <mergeCell ref="M35:N35"/>
    <mergeCell ref="C36:D36"/>
    <mergeCell ref="M36:N36"/>
    <mergeCell ref="C37:D37"/>
    <mergeCell ref="M37:N37"/>
    <mergeCell ref="A30:A39"/>
    <mergeCell ref="B30:J30"/>
    <mergeCell ref="K30:N30"/>
    <mergeCell ref="B31:N31"/>
    <mergeCell ref="B32:B37"/>
    <mergeCell ref="C32:D32"/>
    <mergeCell ref="M32:N32"/>
    <mergeCell ref="C33:D33"/>
    <mergeCell ref="M33:N33"/>
    <mergeCell ref="C34:D34"/>
    <mergeCell ref="A14:A21"/>
    <mergeCell ref="B14:B17"/>
    <mergeCell ref="B18:C21"/>
    <mergeCell ref="D18:N21"/>
    <mergeCell ref="A22:A29"/>
    <mergeCell ref="B22:B25"/>
    <mergeCell ref="B26:B29"/>
    <mergeCell ref="E6:G6"/>
    <mergeCell ref="B7:N7"/>
    <mergeCell ref="A8:A13"/>
    <mergeCell ref="B8:J8"/>
    <mergeCell ref="K8:N8"/>
    <mergeCell ref="B9:D9"/>
    <mergeCell ref="F9:J9"/>
    <mergeCell ref="K9:N9"/>
    <mergeCell ref="B10:B13"/>
    <mergeCell ref="A1:N1"/>
    <mergeCell ref="A2:A7"/>
    <mergeCell ref="B2:D3"/>
    <mergeCell ref="E2:N3"/>
    <mergeCell ref="B4:D4"/>
    <mergeCell ref="E4:G4"/>
    <mergeCell ref="H4:N6"/>
    <mergeCell ref="B5:D5"/>
    <mergeCell ref="E5:G5"/>
    <mergeCell ref="B6:D6"/>
  </mergeCells>
  <conditionalFormatting sqref="L33:L37 F27:N29">
    <cfRule type="cellIs" dxfId="12" priority="20" stopIfTrue="1" operator="equal">
      <formula>"NO"</formula>
    </cfRule>
  </conditionalFormatting>
  <conditionalFormatting sqref="E40">
    <cfRule type="containsErrors" dxfId="11" priority="18">
      <formula>ISERROR(E40)</formula>
    </cfRule>
    <cfRule type="containsErrors" priority="19">
      <formula>ISERROR(E40)</formula>
    </cfRule>
  </conditionalFormatting>
  <conditionalFormatting sqref="I44:J45 D45:E45">
    <cfRule type="containsErrors" dxfId="10" priority="17">
      <formula>ISERROR(D44)</formula>
    </cfRule>
  </conditionalFormatting>
  <conditionalFormatting sqref="F39:G39">
    <cfRule type="containsErrors" dxfId="9" priority="16">
      <formula>ISERROR(F39)</formula>
    </cfRule>
  </conditionalFormatting>
  <conditionalFormatting sqref="H39:I39">
    <cfRule type="containsErrors" dxfId="8" priority="15">
      <formula>ISERROR(H39)</formula>
    </cfRule>
  </conditionalFormatting>
  <conditionalFormatting sqref="J39">
    <cfRule type="containsErrors" dxfId="7" priority="14">
      <formula>ISERROR(J39)</formula>
    </cfRule>
  </conditionalFormatting>
  <conditionalFormatting sqref="C15:D17">
    <cfRule type="cellIs" dxfId="6" priority="11" operator="equal">
      <formula>0</formula>
    </cfRule>
    <cfRule type="cellIs" priority="12" operator="equal">
      <formula>0</formula>
    </cfRule>
    <cfRule type="cellIs" priority="13" operator="equal">
      <formula>0</formula>
    </cfRule>
  </conditionalFormatting>
  <conditionalFormatting sqref="C23:D25">
    <cfRule type="cellIs" dxfId="5" priority="8" operator="equal">
      <formula>0</formula>
    </cfRule>
    <cfRule type="cellIs" priority="9" operator="equal">
      <formula>0</formula>
    </cfRule>
    <cfRule type="cellIs" priority="10" operator="equal">
      <formula>0</formula>
    </cfRule>
  </conditionalFormatting>
  <conditionalFormatting sqref="C27:D29">
    <cfRule type="cellIs" dxfId="4" priority="5" operator="equal">
      <formula>0</formula>
    </cfRule>
    <cfRule type="cellIs" priority="6" operator="equal">
      <formula>0</formula>
    </cfRule>
    <cfRule type="cellIs" priority="7" operator="equal">
      <formula>0</formula>
    </cfRule>
  </conditionalFormatting>
  <conditionalFormatting sqref="K39:N45">
    <cfRule type="containsErrors" dxfId="3" priority="4">
      <formula>ISERROR(K39)</formula>
    </cfRule>
  </conditionalFormatting>
  <conditionalFormatting sqref="F39:G39">
    <cfRule type="containsErrors" dxfId="2" priority="3">
      <formula>ISERROR(F39)</formula>
    </cfRule>
  </conditionalFormatting>
  <conditionalFormatting sqref="I45:J45">
    <cfRule type="containsErrors" dxfId="1" priority="2">
      <formula>ISERROR(I45)</formula>
    </cfRule>
  </conditionalFormatting>
  <conditionalFormatting sqref="I44:J44">
    <cfRule type="containsErrors" dxfId="0" priority="1">
      <formula>ISERROR(I44)</formula>
    </cfRule>
  </conditionalFormatting>
  <printOptions horizontalCentered="1"/>
  <pageMargins left="0.19685039370078741" right="0.19685039370078741" top="0.2362204724409449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Profilo Funzionamento</vt:lpstr>
      <vt:lpstr>Modello A - attuale</vt:lpstr>
      <vt:lpstr>Modello B</vt:lpstr>
      <vt:lpstr>Modello A - progetto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Zancarli</dc:creator>
  <cp:lastModifiedBy>Stefano</cp:lastModifiedBy>
  <cp:lastPrinted>2009-05-12T11:54:30Z</cp:lastPrinted>
  <dcterms:created xsi:type="dcterms:W3CDTF">2008-08-01T12:46:00Z</dcterms:created>
  <dcterms:modified xsi:type="dcterms:W3CDTF">2019-02-15T10:34:32Z</dcterms:modified>
</cp:coreProperties>
</file>